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filterPrivacy="1" codeName="ThisWorkbook" autoCompressPictures="0"/>
  <xr:revisionPtr revIDLastSave="0" documentId="13_ncr:1_{1CDDDA41-6E18-44D6-94EF-AF74A7E668E9}" xr6:coauthVersionLast="47" xr6:coauthVersionMax="47" xr10:uidLastSave="{00000000-0000-0000-0000-000000000000}"/>
  <bookViews>
    <workbookView xWindow="-108" yWindow="-108" windowWidth="23256" windowHeight="12576" tabRatio="788" activeTab="9" xr2:uid="{00000000-000D-0000-FFFF-FFFF00000000}"/>
  </bookViews>
  <sheets>
    <sheet name="Janvier" sheetId="14" r:id="rId1"/>
    <sheet name="Février" sheetId="15" r:id="rId2"/>
    <sheet name="Mars" sheetId="16" r:id="rId3"/>
    <sheet name="Avril" sheetId="17" r:id="rId4"/>
    <sheet name="Mai" sheetId="18" r:id="rId5"/>
    <sheet name="Juin" sheetId="19" r:id="rId6"/>
    <sheet name="Juillet" sheetId="20" r:id="rId7"/>
    <sheet name="Août" sheetId="21" r:id="rId8"/>
    <sheet name="Septembre" sheetId="22" r:id="rId9"/>
    <sheet name="Octobre" sheetId="23" r:id="rId10"/>
    <sheet name="Novembre" sheetId="24" r:id="rId11"/>
    <sheet name="Décembre" sheetId="25" r:id="rId12"/>
  </sheets>
  <definedNames>
    <definedName name="AnnéeCalendrier">Janvier!$K$5</definedName>
    <definedName name="DébutSemaine">Janvier!$L$5</definedName>
    <definedName name="JoursEtSemaines">{0,1,2,3,4,5,6} + {0;1;2;3;4;5}*7</definedName>
    <definedName name="_xlnm.Print_Area" localSheetId="7">Août!$A:$I</definedName>
    <definedName name="_xlnm.Print_Area" localSheetId="3">Avril!$A:$I</definedName>
    <definedName name="_xlnm.Print_Area" localSheetId="11">Décembre!$A:$I</definedName>
    <definedName name="_xlnm.Print_Area" localSheetId="1">Février!$A:$I</definedName>
    <definedName name="_xlnm.Print_Area" localSheetId="0">Janvier!$A:$I</definedName>
    <definedName name="_xlnm.Print_Area" localSheetId="6">Juillet!$A:$I</definedName>
    <definedName name="_xlnm.Print_Area" localSheetId="5">Juin!$A:$I</definedName>
    <definedName name="_xlnm.Print_Area" localSheetId="4">Mai!$A:$I</definedName>
    <definedName name="_xlnm.Print_Area" localSheetId="2">Mars!$A:$I</definedName>
    <definedName name="_xlnm.Print_Area" localSheetId="10">Novembre!$A:$I</definedName>
    <definedName name="_xlnm.Print_Area" localSheetId="9">Octobre!$A:$I</definedName>
    <definedName name="_xlnm.Print_Area" localSheetId="8">Septembre!$A:$I</definedName>
    <definedName name="ZoneTitreColonne1...H12.1">Janvier!$B$3</definedName>
    <definedName name="ZoneTitreColonne1...H12.10">Octobre!$B$3</definedName>
    <definedName name="ZoneTitreColonne1...H12.11">Novembre!$B$3</definedName>
    <definedName name="ZoneTitreColonne1...H12.12">Décembre!$B$3</definedName>
    <definedName name="ZoneTitreColonne1...H12.2">Février!$B$3</definedName>
    <definedName name="ZoneTitreColonne1...H12.3">Mars!$B$3</definedName>
    <definedName name="ZoneTitreColonne1...H12.4">Avril!$B$3</definedName>
    <definedName name="ZoneTitreColonne1...H12.5">Mai!$B$3</definedName>
    <definedName name="ZoneTitreColonne1...H12.6">Juin!$B$3</definedName>
    <definedName name="ZoneTitreColonne1...H12.7">Juillet!$B$3</definedName>
    <definedName name="ZoneTitreColonne1...H12.8">Août!$B$3</definedName>
    <definedName name="ZoneTitreColonne1...H12.9">Septembre!$B$3</definedName>
    <definedName name="ZoneTitreColonne2...C14.1">Janvier!$B$3</definedName>
    <definedName name="ZoneTitreColonne2...C14.10">Octobre!$B$3</definedName>
    <definedName name="ZoneTitreColonne2...C14.11">Novembre!$B$3</definedName>
    <definedName name="ZoneTitreColonne2...C14.12">Décembre!$B$3</definedName>
    <definedName name="ZoneTitreColonne2...C14.2">Février!$B$3</definedName>
    <definedName name="ZoneTitreColonne2...C14.3">Mars!$B$3</definedName>
    <definedName name="ZoneTitreColonne2...C14.4">Avril!$B$3</definedName>
    <definedName name="ZoneTitreColonne2...C14.5">Mai!$B$3</definedName>
    <definedName name="ZoneTitreColonne2...C14.6">Juin!$B$3</definedName>
    <definedName name="ZoneTitreColonne2...C14.7">Juillet!$B$3</definedName>
    <definedName name="ZoneTitreColonne2...C14.8">Août!$B$3</definedName>
    <definedName name="ZoneTitreColonne2...C14.9">Septembre!$B$3</definedName>
    <definedName name="ZoneTitreLigne1..K3">Janvier!$K$4</definedName>
  </definedNames>
  <calcPr calcId="181029"/>
  <extLst>
    <ext xmlns:mx="http://schemas.microsoft.com/office/mac/excel/2008/main" uri="{7523E5D3-25F3-A5E0-1632-64F254C22452}">
      <mx:ArchID Flags="2"/>
    </ext>
  </extLst>
</workbook>
</file>

<file path=xl/calcChain.xml><?xml version="1.0" encoding="utf-8"?>
<calcChain xmlns="http://schemas.openxmlformats.org/spreadsheetml/2006/main">
  <c r="B2" i="25" l="1"/>
  <c r="B2" i="24"/>
  <c r="B2" i="23"/>
  <c r="B2" i="22"/>
  <c r="B2" i="21"/>
  <c r="B2" i="20"/>
  <c r="B2" i="19"/>
  <c r="B2" i="18"/>
  <c r="B2" i="17"/>
  <c r="B2" i="16"/>
  <c r="B2" i="15"/>
  <c r="B2" i="14"/>
  <c r="B14" i="25" a="1"/>
  <c r="C14" i="25" s="1"/>
  <c r="B12" i="25"/>
  <c r="B12" i="25" a="1"/>
  <c r="G12" i="25" s="1"/>
  <c r="D10" i="25"/>
  <c r="B10" i="25" a="1"/>
  <c r="G10" i="25" s="1"/>
  <c r="B8" i="25" a="1"/>
  <c r="G8" i="25" s="1"/>
  <c r="B6" i="25" a="1"/>
  <c r="G6" i="25" s="1"/>
  <c r="B4" i="25" a="1"/>
  <c r="G4" i="25" s="1"/>
  <c r="G3" i="25" s="1"/>
  <c r="B14" i="24" a="1"/>
  <c r="B14" i="24" s="1"/>
  <c r="G12" i="24"/>
  <c r="C12" i="24"/>
  <c r="B12" i="24" a="1"/>
  <c r="B10" i="24" a="1"/>
  <c r="G10" i="24" s="1"/>
  <c r="B8" i="24" a="1"/>
  <c r="C8" i="24" s="1"/>
  <c r="G6" i="24"/>
  <c r="B6" i="24" a="1"/>
  <c r="C6" i="24" s="1"/>
  <c r="G4" i="24"/>
  <c r="G3" i="24" s="1"/>
  <c r="C4" i="24"/>
  <c r="C3" i="24" s="1"/>
  <c r="B4" i="24" a="1"/>
  <c r="B14" i="23" a="1"/>
  <c r="C14" i="23" s="1"/>
  <c r="B12" i="23" a="1"/>
  <c r="G12" i="23" s="1"/>
  <c r="D10" i="23"/>
  <c r="B10" i="23"/>
  <c r="B10" i="23" a="1"/>
  <c r="G10" i="23" s="1"/>
  <c r="F8" i="23"/>
  <c r="D8" i="23"/>
  <c r="B8" i="23" a="1"/>
  <c r="G8" i="23" s="1"/>
  <c r="F6" i="23"/>
  <c r="B6" i="23" a="1"/>
  <c r="G6" i="23" s="1"/>
  <c r="B4" i="23" a="1"/>
  <c r="G4" i="23" s="1"/>
  <c r="G3" i="23" s="1"/>
  <c r="B14" i="22" a="1"/>
  <c r="B14" i="22" s="1"/>
  <c r="B12" i="22" a="1"/>
  <c r="B10" i="22" a="1"/>
  <c r="B8" i="22" a="1"/>
  <c r="B6" i="22" a="1"/>
  <c r="B4" i="22" a="1"/>
  <c r="B14" i="21" a="1"/>
  <c r="C14" i="21" s="1"/>
  <c r="D12" i="21"/>
  <c r="B12" i="21"/>
  <c r="B12" i="21" a="1"/>
  <c r="G12" i="21" s="1"/>
  <c r="F10" i="21"/>
  <c r="D10" i="21"/>
  <c r="B10" i="21" a="1"/>
  <c r="G10" i="21" s="1"/>
  <c r="F8" i="21"/>
  <c r="B8" i="21" a="1"/>
  <c r="G8" i="21" s="1"/>
  <c r="B6" i="21" a="1"/>
  <c r="G6" i="21" s="1"/>
  <c r="B4" i="21" a="1"/>
  <c r="H4" i="21" s="1"/>
  <c r="H3" i="21" s="1"/>
  <c r="B14" i="20" a="1"/>
  <c r="C14" i="20" s="1"/>
  <c r="B12" i="20" a="1"/>
  <c r="G12" i="20" s="1"/>
  <c r="B10" i="20"/>
  <c r="B10" i="20" a="1"/>
  <c r="G10" i="20" s="1"/>
  <c r="F8" i="20"/>
  <c r="D8" i="20"/>
  <c r="B8" i="20"/>
  <c r="B8" i="20" a="1"/>
  <c r="G8" i="20" s="1"/>
  <c r="F6" i="20"/>
  <c r="B6" i="20" a="1"/>
  <c r="G6" i="20" s="1"/>
  <c r="B4" i="20" a="1"/>
  <c r="G4" i="20" s="1"/>
  <c r="G3" i="20" s="1"/>
  <c r="B14" i="19" a="1"/>
  <c r="B14" i="19" s="1"/>
  <c r="B12" i="19" a="1"/>
  <c r="H12" i="19" s="1"/>
  <c r="B10" i="19" a="1"/>
  <c r="C10" i="19" s="1"/>
  <c r="B8" i="19" a="1"/>
  <c r="C8" i="19" s="1"/>
  <c r="G6" i="19"/>
  <c r="C6" i="19"/>
  <c r="B6" i="19" a="1"/>
  <c r="C4" i="19"/>
  <c r="C3" i="19" s="1"/>
  <c r="B4" i="19" a="1"/>
  <c r="G4" i="19" s="1"/>
  <c r="G3" i="19" s="1"/>
  <c r="B14" i="18" a="1"/>
  <c r="C14" i="18" s="1"/>
  <c r="B12" i="18" a="1"/>
  <c r="G12" i="18" s="1"/>
  <c r="B10" i="18"/>
  <c r="B10" i="18" a="1"/>
  <c r="G10" i="18" s="1"/>
  <c r="F8" i="18"/>
  <c r="D8" i="18"/>
  <c r="B8" i="18"/>
  <c r="B8" i="18" a="1"/>
  <c r="G8" i="18" s="1"/>
  <c r="F6" i="18"/>
  <c r="B6" i="18" a="1"/>
  <c r="G6" i="18" s="1"/>
  <c r="B4" i="18" a="1"/>
  <c r="G4" i="18" s="1"/>
  <c r="G3" i="18" s="1"/>
  <c r="B14" i="17" a="1"/>
  <c r="B14" i="17" s="1"/>
  <c r="B12" i="17" a="1"/>
  <c r="B10" i="17" a="1"/>
  <c r="B8" i="17" a="1"/>
  <c r="B6" i="17" a="1"/>
  <c r="B4" i="17" a="1"/>
  <c r="B14" i="16" a="1"/>
  <c r="C14" i="16" s="1"/>
  <c r="B12" i="16"/>
  <c r="B12" i="16" a="1"/>
  <c r="G12" i="16" s="1"/>
  <c r="F10" i="16"/>
  <c r="D10" i="16"/>
  <c r="B10" i="16"/>
  <c r="B10" i="16" a="1"/>
  <c r="G10" i="16" s="1"/>
  <c r="F8" i="16"/>
  <c r="D8" i="16"/>
  <c r="B8" i="16" a="1"/>
  <c r="G8" i="16" s="1"/>
  <c r="B6" i="16" a="1"/>
  <c r="G6" i="16" s="1"/>
  <c r="B4" i="16"/>
  <c r="B4" i="16" a="1"/>
  <c r="G4" i="16" s="1"/>
  <c r="G3" i="16" s="1"/>
  <c r="B14" i="15" a="1"/>
  <c r="B14" i="15" s="1"/>
  <c r="G12" i="15"/>
  <c r="C12" i="15"/>
  <c r="B12" i="15" a="1"/>
  <c r="B10" i="15" a="1"/>
  <c r="G10" i="15" s="1"/>
  <c r="B8" i="15" a="1"/>
  <c r="G8" i="15" s="1"/>
  <c r="G6" i="15"/>
  <c r="B6" i="15" a="1"/>
  <c r="C6" i="15" s="1"/>
  <c r="G4" i="15"/>
  <c r="G3" i="15" s="1"/>
  <c r="C4" i="15"/>
  <c r="C3" i="15" s="1"/>
  <c r="B4" i="15" a="1"/>
  <c r="B14" i="14" a="1"/>
  <c r="C14" i="14" s="1"/>
  <c r="B12" i="14" a="1"/>
  <c r="G12" i="14" s="1"/>
  <c r="F10" i="14"/>
  <c r="D10" i="14"/>
  <c r="B10" i="14"/>
  <c r="B10" i="14" a="1"/>
  <c r="G10" i="14" s="1"/>
  <c r="F8" i="14"/>
  <c r="D8" i="14"/>
  <c r="B8" i="14" a="1"/>
  <c r="G8" i="14" s="1"/>
  <c r="B6" i="14" a="1"/>
  <c r="G6" i="14" s="1"/>
  <c r="B4" i="14" a="1"/>
  <c r="G4" i="14" s="1"/>
  <c r="G3" i="14" s="1"/>
  <c r="H4" i="14" l="1"/>
  <c r="H3" i="14" s="1"/>
  <c r="H12" i="14"/>
  <c r="H4" i="16"/>
  <c r="H3" i="16" s="1"/>
  <c r="F6" i="16"/>
  <c r="H12" i="16"/>
  <c r="F4" i="18"/>
  <c r="F3" i="18" s="1"/>
  <c r="D6" i="18"/>
  <c r="H10" i="18"/>
  <c r="F12" i="18"/>
  <c r="G8" i="19"/>
  <c r="F4" i="20"/>
  <c r="F3" i="20" s="1"/>
  <c r="D6" i="20"/>
  <c r="H10" i="20"/>
  <c r="F12" i="20"/>
  <c r="D8" i="21"/>
  <c r="B10" i="21"/>
  <c r="H12" i="21"/>
  <c r="F4" i="23"/>
  <c r="F3" i="23" s="1"/>
  <c r="D6" i="23"/>
  <c r="B8" i="23"/>
  <c r="H10" i="23"/>
  <c r="F12" i="23"/>
  <c r="G8" i="24"/>
  <c r="C14" i="24"/>
  <c r="F4" i="25"/>
  <c r="F3" i="25" s="1"/>
  <c r="D6" i="25"/>
  <c r="B8" i="25"/>
  <c r="H10" i="25"/>
  <c r="F12" i="25"/>
  <c r="F6" i="14"/>
  <c r="B4" i="14"/>
  <c r="H6" i="16"/>
  <c r="H4" i="18"/>
  <c r="H3" i="18" s="1"/>
  <c r="H12" i="18"/>
  <c r="H4" i="20"/>
  <c r="H3" i="20" s="1"/>
  <c r="H12" i="20"/>
  <c r="H4" i="23"/>
  <c r="H3" i="23" s="1"/>
  <c r="H12" i="23"/>
  <c r="H4" i="25"/>
  <c r="H3" i="25" s="1"/>
  <c r="F6" i="25"/>
  <c r="D8" i="25"/>
  <c r="B10" i="25"/>
  <c r="H12" i="25"/>
  <c r="H6" i="14"/>
  <c r="B12" i="14"/>
  <c r="C10" i="15"/>
  <c r="D4" i="14"/>
  <c r="D3" i="14" s="1"/>
  <c r="B6" i="14"/>
  <c r="C8" i="15"/>
  <c r="D4" i="16"/>
  <c r="D3" i="16" s="1"/>
  <c r="B6" i="16"/>
  <c r="H8" i="16"/>
  <c r="D12" i="16"/>
  <c r="B14" i="16"/>
  <c r="B4" i="18"/>
  <c r="H6" i="18"/>
  <c r="D10" i="18"/>
  <c r="B12" i="18"/>
  <c r="B4" i="20"/>
  <c r="H6" i="20"/>
  <c r="D10" i="20"/>
  <c r="B12" i="20"/>
  <c r="H8" i="21"/>
  <c r="B14" i="21"/>
  <c r="B4" i="23"/>
  <c r="H6" i="23"/>
  <c r="B12" i="23"/>
  <c r="C10" i="24"/>
  <c r="B4" i="25"/>
  <c r="H6" i="25"/>
  <c r="F8" i="25"/>
  <c r="H8" i="14"/>
  <c r="D12" i="14"/>
  <c r="B14" i="14"/>
  <c r="F4" i="14"/>
  <c r="F3" i="14" s="1"/>
  <c r="D6" i="14"/>
  <c r="B8" i="14"/>
  <c r="H10" i="14"/>
  <c r="F12" i="14"/>
  <c r="C14" i="15"/>
  <c r="F4" i="16"/>
  <c r="F3" i="16" s="1"/>
  <c r="D6" i="16"/>
  <c r="B8" i="16"/>
  <c r="H10" i="16"/>
  <c r="F12" i="16"/>
  <c r="D4" i="18"/>
  <c r="D3" i="18" s="1"/>
  <c r="B6" i="18"/>
  <c r="H8" i="18"/>
  <c r="F10" i="18"/>
  <c r="D12" i="18"/>
  <c r="B14" i="18"/>
  <c r="D4" i="20"/>
  <c r="D3" i="20" s="1"/>
  <c r="B6" i="20"/>
  <c r="H8" i="20"/>
  <c r="F10" i="20"/>
  <c r="D12" i="20"/>
  <c r="B14" i="20"/>
  <c r="B8" i="21"/>
  <c r="H10" i="21"/>
  <c r="F12" i="21"/>
  <c r="D4" i="23"/>
  <c r="D3" i="23" s="1"/>
  <c r="B6" i="23"/>
  <c r="H8" i="23"/>
  <c r="F10" i="23"/>
  <c r="D12" i="23"/>
  <c r="B14" i="23"/>
  <c r="D4" i="25"/>
  <c r="D3" i="25" s="1"/>
  <c r="B6" i="25"/>
  <c r="H8" i="25"/>
  <c r="F10" i="25"/>
  <c r="D12" i="25"/>
  <c r="B14" i="25"/>
  <c r="H4" i="17"/>
  <c r="H3" i="17" s="1"/>
  <c r="F4" i="17"/>
  <c r="F3" i="17" s="1"/>
  <c r="D4" i="17"/>
  <c r="D3" i="17" s="1"/>
  <c r="B4" i="17"/>
  <c r="E4" i="17"/>
  <c r="E3" i="17" s="1"/>
  <c r="H6" i="17"/>
  <c r="F6" i="17"/>
  <c r="D6" i="17"/>
  <c r="B6" i="17"/>
  <c r="E6" i="17"/>
  <c r="H8" i="17"/>
  <c r="F8" i="17"/>
  <c r="D8" i="17"/>
  <c r="B8" i="17"/>
  <c r="E8" i="17"/>
  <c r="H10" i="17"/>
  <c r="F10" i="17"/>
  <c r="D10" i="17"/>
  <c r="B10" i="17"/>
  <c r="E10" i="17"/>
  <c r="H12" i="17"/>
  <c r="F12" i="17"/>
  <c r="D12" i="17"/>
  <c r="B12" i="17"/>
  <c r="E12" i="17"/>
  <c r="H4" i="15"/>
  <c r="H3" i="15" s="1"/>
  <c r="F4" i="15"/>
  <c r="F3" i="15" s="1"/>
  <c r="D4" i="15"/>
  <c r="D3" i="15" s="1"/>
  <c r="B4" i="15"/>
  <c r="E4" i="15"/>
  <c r="E3" i="15" s="1"/>
  <c r="H6" i="15"/>
  <c r="F6" i="15"/>
  <c r="D6" i="15"/>
  <c r="B6" i="15"/>
  <c r="E6" i="15"/>
  <c r="H8" i="15"/>
  <c r="F8" i="15"/>
  <c r="D8" i="15"/>
  <c r="B8" i="15"/>
  <c r="E8" i="15"/>
  <c r="H10" i="15"/>
  <c r="F10" i="15"/>
  <c r="D10" i="15"/>
  <c r="B10" i="15"/>
  <c r="E10" i="15"/>
  <c r="H12" i="15"/>
  <c r="F12" i="15"/>
  <c r="D12" i="15"/>
  <c r="B12" i="15"/>
  <c r="E12" i="15"/>
  <c r="C4" i="17"/>
  <c r="C3" i="17" s="1"/>
  <c r="G4" i="17"/>
  <c r="G3" i="17" s="1"/>
  <c r="C6" i="17"/>
  <c r="G6" i="17"/>
  <c r="C8" i="17"/>
  <c r="G8" i="17"/>
  <c r="C10" i="17"/>
  <c r="G10" i="17"/>
  <c r="C12" i="17"/>
  <c r="G12" i="17"/>
  <c r="C14" i="17"/>
  <c r="H4" i="19"/>
  <c r="H3" i="19" s="1"/>
  <c r="F4" i="19"/>
  <c r="F3" i="19" s="1"/>
  <c r="D4" i="19"/>
  <c r="D3" i="19" s="1"/>
  <c r="B4" i="19"/>
  <c r="E4" i="19"/>
  <c r="E3" i="19" s="1"/>
  <c r="H6" i="19"/>
  <c r="F6" i="19"/>
  <c r="D6" i="19"/>
  <c r="B6" i="19"/>
  <c r="E6" i="19"/>
  <c r="H8" i="19"/>
  <c r="F8" i="19"/>
  <c r="D8" i="19"/>
  <c r="B8" i="19"/>
  <c r="E8" i="19"/>
  <c r="H10" i="19"/>
  <c r="F10" i="19"/>
  <c r="D10" i="19"/>
  <c r="B10" i="19"/>
  <c r="G10" i="19"/>
  <c r="E10" i="19"/>
  <c r="C12" i="19"/>
  <c r="E12" i="19"/>
  <c r="G12" i="19"/>
  <c r="C14" i="19"/>
  <c r="C4" i="21"/>
  <c r="C3" i="21" s="1"/>
  <c r="E4" i="21"/>
  <c r="E3" i="21" s="1"/>
  <c r="G4" i="21"/>
  <c r="G3" i="21" s="1"/>
  <c r="C6" i="21"/>
  <c r="E6" i="21"/>
  <c r="H6" i="21"/>
  <c r="H4" i="22"/>
  <c r="H3" i="22" s="1"/>
  <c r="F4" i="22"/>
  <c r="F3" i="22" s="1"/>
  <c r="D4" i="22"/>
  <c r="D3" i="22" s="1"/>
  <c r="B4" i="22"/>
  <c r="E4" i="22"/>
  <c r="E3" i="22" s="1"/>
  <c r="H6" i="22"/>
  <c r="F6" i="22"/>
  <c r="D6" i="22"/>
  <c r="B6" i="22"/>
  <c r="E6" i="22"/>
  <c r="H8" i="22"/>
  <c r="F8" i="22"/>
  <c r="D8" i="22"/>
  <c r="B8" i="22"/>
  <c r="E8" i="22"/>
  <c r="H10" i="22"/>
  <c r="F10" i="22"/>
  <c r="D10" i="22"/>
  <c r="B10" i="22"/>
  <c r="E10" i="22"/>
  <c r="H12" i="22"/>
  <c r="F12" i="22"/>
  <c r="D12" i="22"/>
  <c r="B12" i="22"/>
  <c r="E12" i="22"/>
  <c r="C4" i="14"/>
  <c r="C3" i="14" s="1"/>
  <c r="E4" i="14"/>
  <c r="E3" i="14" s="1"/>
  <c r="C6" i="14"/>
  <c r="E6" i="14"/>
  <c r="C8" i="14"/>
  <c r="E8" i="14"/>
  <c r="C10" i="14"/>
  <c r="E10" i="14"/>
  <c r="C12" i="14"/>
  <c r="E12" i="14"/>
  <c r="C4" i="16"/>
  <c r="C3" i="16" s="1"/>
  <c r="E4" i="16"/>
  <c r="E3" i="16" s="1"/>
  <c r="C6" i="16"/>
  <c r="E6" i="16"/>
  <c r="C8" i="16"/>
  <c r="E8" i="16"/>
  <c r="C10" i="16"/>
  <c r="E10" i="16"/>
  <c r="C12" i="16"/>
  <c r="E12" i="16"/>
  <c r="C4" i="18"/>
  <c r="C3" i="18" s="1"/>
  <c r="E4" i="18"/>
  <c r="E3" i="18" s="1"/>
  <c r="C6" i="18"/>
  <c r="E6" i="18"/>
  <c r="C8" i="18"/>
  <c r="E8" i="18"/>
  <c r="C10" i="18"/>
  <c r="E10" i="18"/>
  <c r="C12" i="18"/>
  <c r="E12" i="18"/>
  <c r="B12" i="19"/>
  <c r="D12" i="19"/>
  <c r="F12" i="19"/>
  <c r="C4" i="20"/>
  <c r="C3" i="20" s="1"/>
  <c r="E4" i="20"/>
  <c r="E3" i="20" s="1"/>
  <c r="C6" i="20"/>
  <c r="E6" i="20"/>
  <c r="C8" i="20"/>
  <c r="E8" i="20"/>
  <c r="C10" i="20"/>
  <c r="E10" i="20"/>
  <c r="C12" i="20"/>
  <c r="E12" i="20"/>
  <c r="B4" i="21"/>
  <c r="D4" i="21"/>
  <c r="D3" i="21" s="1"/>
  <c r="F4" i="21"/>
  <c r="F3" i="21" s="1"/>
  <c r="B6" i="21"/>
  <c r="D6" i="21"/>
  <c r="F6" i="21"/>
  <c r="C4" i="22"/>
  <c r="C3" i="22" s="1"/>
  <c r="G4" i="22"/>
  <c r="G3" i="22" s="1"/>
  <c r="C6" i="22"/>
  <c r="G6" i="22"/>
  <c r="C8" i="22"/>
  <c r="G8" i="22"/>
  <c r="C10" i="22"/>
  <c r="G10" i="22"/>
  <c r="C12" i="22"/>
  <c r="G12" i="22"/>
  <c r="C14" i="22"/>
  <c r="H4" i="24"/>
  <c r="H3" i="24" s="1"/>
  <c r="F4" i="24"/>
  <c r="F3" i="24" s="1"/>
  <c r="D4" i="24"/>
  <c r="D3" i="24" s="1"/>
  <c r="B4" i="24"/>
  <c r="E4" i="24"/>
  <c r="E3" i="24" s="1"/>
  <c r="H6" i="24"/>
  <c r="F6" i="24"/>
  <c r="D6" i="24"/>
  <c r="B6" i="24"/>
  <c r="E6" i="24"/>
  <c r="H8" i="24"/>
  <c r="F8" i="24"/>
  <c r="D8" i="24"/>
  <c r="B8" i="24"/>
  <c r="E8" i="24"/>
  <c r="H10" i="24"/>
  <c r="F10" i="24"/>
  <c r="D10" i="24"/>
  <c r="B10" i="24"/>
  <c r="E10" i="24"/>
  <c r="H12" i="24"/>
  <c r="F12" i="24"/>
  <c r="D12" i="24"/>
  <c r="B12" i="24"/>
  <c r="E12" i="24"/>
  <c r="C8" i="21"/>
  <c r="E8" i="21"/>
  <c r="C10" i="21"/>
  <c r="E10" i="21"/>
  <c r="C12" i="21"/>
  <c r="E12" i="21"/>
  <c r="C4" i="23"/>
  <c r="C3" i="23" s="1"/>
  <c r="E4" i="23"/>
  <c r="E3" i="23" s="1"/>
  <c r="C6" i="23"/>
  <c r="E6" i="23"/>
  <c r="C8" i="23"/>
  <c r="E8" i="23"/>
  <c r="C10" i="23"/>
  <c r="E10" i="23"/>
  <c r="C12" i="23"/>
  <c r="E12" i="23"/>
  <c r="C4" i="25"/>
  <c r="C3" i="25" s="1"/>
  <c r="E4" i="25"/>
  <c r="E3" i="25" s="1"/>
  <c r="C6" i="25"/>
  <c r="E6" i="25"/>
  <c r="C8" i="25"/>
  <c r="E8" i="25"/>
  <c r="C10" i="25"/>
  <c r="E10" i="25"/>
  <c r="C12" i="25"/>
  <c r="E12" i="25"/>
  <c r="B3" i="24"/>
  <c r="B3" i="23"/>
  <c r="B3" i="22"/>
  <c r="B3" i="21"/>
  <c r="B3" i="20"/>
  <c r="B3" i="19" l="1"/>
  <c r="B3" i="18"/>
  <c r="B3" i="17"/>
  <c r="B3" i="16" l="1"/>
  <c r="B3" i="25" l="1"/>
  <c r="B3" i="15" l="1"/>
  <c r="B3" i="14" l="1"/>
</calcChain>
</file>

<file path=xl/sharedStrings.xml><?xml version="1.0" encoding="utf-8"?>
<sst xmlns="http://schemas.openxmlformats.org/spreadsheetml/2006/main" count="79" uniqueCount="25">
  <si>
    <t>Notes</t>
  </si>
  <si>
    <t xml:space="preserve"> </t>
  </si>
  <si>
    <t>Paramètres du Calendrier</t>
  </si>
  <si>
    <t>Année</t>
  </si>
  <si>
    <t>Début de la semaine</t>
  </si>
  <si>
    <t>lundi</t>
  </si>
  <si>
    <t>Assemblée provinciale</t>
  </si>
  <si>
    <t>BEVIPEX 2021</t>
  </si>
  <si>
    <t>FRCPB - Conseil d'Administration</t>
  </si>
  <si>
    <t>A.B.A.</t>
  </si>
  <si>
    <t>C.E.R. - Conférence</t>
  </si>
  <si>
    <t>C.E.R. - AG et conférence</t>
  </si>
  <si>
    <t>C.E.R. - Présentation du site web</t>
  </si>
  <si>
    <t>C.P.Y. - Pas de réunion</t>
  </si>
  <si>
    <t>BLEGNY - Bourse</t>
  </si>
  <si>
    <t>C.P.Y. - Réunion</t>
  </si>
  <si>
    <t>R.C.P.W.</t>
  </si>
  <si>
    <t xml:space="preserve">C.P.Y. - Pas de réunion </t>
  </si>
  <si>
    <t>Spaphila 2021 - ANNULE</t>
  </si>
  <si>
    <t>Compétitive régionale et prévente à Marche-en-Famenne</t>
  </si>
  <si>
    <t>Exposition et prévente à Zellik - ANNULEES                CER - Conférence</t>
  </si>
  <si>
    <t>Bourse à Wavre</t>
  </si>
  <si>
    <t>CER - Conférence</t>
  </si>
  <si>
    <t>Bourse à Ath - ANNULE</t>
  </si>
  <si>
    <t>Bourse à Tourinnes - St - Lambert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</si>
</sst>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d"/>
  </numFmts>
  <fonts count="37">
    <font>
      <sz val="11"/>
      <color theme="1" tint="0.24994659260841701"/>
      <name val="Century Gothic"/>
      <family val="2"/>
      <scheme val="minor"/>
    </font>
    <font>
      <sz val="11"/>
      <color theme="1"/>
      <name val="Century Gothic"/>
      <family val="2"/>
      <scheme val="minor"/>
    </font>
    <font>
      <sz val="8"/>
      <name val="Arial"/>
      <family val="2"/>
    </font>
    <font>
      <b/>
      <sz val="11"/>
      <color theme="0"/>
      <name val="Century Gothic"/>
      <family val="2"/>
      <scheme val="minor"/>
    </font>
    <font>
      <b/>
      <sz val="14"/>
      <color theme="0"/>
      <name val="Century Gothic"/>
      <family val="2"/>
      <scheme val="minor"/>
    </font>
    <font>
      <sz val="35"/>
      <color theme="4"/>
      <name val="Century Gothic"/>
      <family val="2"/>
      <scheme val="minor"/>
    </font>
    <font>
      <sz val="12"/>
      <color theme="4" tint="-0.24994659260841701"/>
      <name val="Century Gothic"/>
      <family val="1"/>
      <scheme val="major"/>
    </font>
    <font>
      <sz val="11"/>
      <color theme="1" tint="0.34998626667073579"/>
      <name val="Century Gothic"/>
      <family val="2"/>
      <scheme val="minor"/>
    </font>
    <font>
      <sz val="11"/>
      <color theme="4" tint="-0.24994659260841701"/>
      <name val="Century Gothic"/>
      <family val="2"/>
      <scheme val="minor"/>
    </font>
    <font>
      <sz val="11"/>
      <color indexed="63"/>
      <name val="Century Gothic"/>
      <family val="2"/>
      <scheme val="minor"/>
    </font>
    <font>
      <sz val="11"/>
      <name val="Century Gothic"/>
      <family val="2"/>
      <scheme val="minor"/>
    </font>
    <font>
      <b/>
      <sz val="11"/>
      <color theme="1" tint="0.34998626667073579"/>
      <name val="Century Gothic"/>
      <family val="2"/>
      <scheme val="minor"/>
    </font>
    <font>
      <sz val="11"/>
      <color theme="1" tint="0.24994659260841701"/>
      <name val="Century Gothic"/>
      <family val="2"/>
      <scheme val="minor"/>
    </font>
    <font>
      <sz val="11"/>
      <color theme="1" tint="0.14999847407452621"/>
      <name val="Century Gothic"/>
      <family val="1"/>
      <scheme val="minor"/>
    </font>
    <font>
      <sz val="35"/>
      <color theme="1" tint="0.14999847407452621"/>
      <name val="Century Gothic"/>
      <family val="1"/>
      <scheme val="minor"/>
    </font>
    <font>
      <sz val="12"/>
      <color theme="1" tint="0.14999847407452621"/>
      <name val="Century Gothic"/>
      <family val="1"/>
      <scheme val="minor"/>
    </font>
    <font>
      <sz val="10"/>
      <color theme="1" tint="0.14999847407452621"/>
      <name val="Century Gothic"/>
      <family val="1"/>
      <scheme val="minor"/>
    </font>
    <font>
      <sz val="12"/>
      <name val="Century Gothic"/>
      <family val="1"/>
      <scheme val="minor"/>
    </font>
    <font>
      <b/>
      <sz val="36"/>
      <color theme="8" tint="-0.499984740745262"/>
      <name val="Century Gothic"/>
      <family val="1"/>
      <scheme val="major"/>
    </font>
    <font>
      <b/>
      <sz val="36"/>
      <color theme="9" tint="-0.499984740745262"/>
      <name val="Century Gothic"/>
      <family val="1"/>
      <scheme val="major"/>
    </font>
    <font>
      <b/>
      <sz val="36"/>
      <color theme="5" tint="-0.499984740745262"/>
      <name val="Century Gothic"/>
      <family val="1"/>
      <scheme val="major"/>
    </font>
    <font>
      <b/>
      <sz val="36"/>
      <color theme="7" tint="-0.499984740745262"/>
      <name val="Century Gothic"/>
      <family val="1"/>
      <scheme val="major"/>
    </font>
    <font>
      <sz val="11"/>
      <color rgb="FF006100"/>
      <name val="Century Gothic"/>
      <family val="2"/>
      <scheme val="minor"/>
    </font>
    <font>
      <sz val="11"/>
      <color rgb="FF9C0006"/>
      <name val="Century Gothic"/>
      <family val="2"/>
      <scheme val="minor"/>
    </font>
    <font>
      <sz val="11"/>
      <color rgb="FF9C5700"/>
      <name val="Century Gothic"/>
      <family val="2"/>
      <scheme val="minor"/>
    </font>
    <font>
      <sz val="11"/>
      <color rgb="FF3F3F76"/>
      <name val="Century Gothic"/>
      <family val="2"/>
      <scheme val="minor"/>
    </font>
    <font>
      <b/>
      <sz val="11"/>
      <color rgb="FF3F3F3F"/>
      <name val="Century Gothic"/>
      <family val="2"/>
      <scheme val="minor"/>
    </font>
    <font>
      <b/>
      <sz val="11"/>
      <color rgb="FFFA7D00"/>
      <name val="Century Gothic"/>
      <family val="2"/>
      <scheme val="minor"/>
    </font>
    <font>
      <sz val="11"/>
      <color rgb="FFFA7D00"/>
      <name val="Century Gothic"/>
      <family val="2"/>
      <scheme val="minor"/>
    </font>
    <font>
      <sz val="11"/>
      <color rgb="FFFF0000"/>
      <name val="Century Gothic"/>
      <family val="2"/>
      <scheme val="minor"/>
    </font>
    <font>
      <i/>
      <sz val="11"/>
      <color rgb="FF7F7F7F"/>
      <name val="Century Gothic"/>
      <family val="2"/>
      <scheme val="minor"/>
    </font>
    <font>
      <b/>
      <sz val="11"/>
      <color theme="1"/>
      <name val="Century Gothic"/>
      <family val="2"/>
      <scheme val="minor"/>
    </font>
    <font>
      <sz val="11"/>
      <color theme="0"/>
      <name val="Century Gothic"/>
      <family val="2"/>
      <scheme val="minor"/>
    </font>
    <font>
      <sz val="6"/>
      <name val="Century Gothic"/>
      <family val="3"/>
      <charset val="128"/>
      <scheme val="minor"/>
    </font>
    <font>
      <b/>
      <sz val="12"/>
      <color rgb="FFFF0000"/>
      <name val="Calibri"/>
      <family val="2"/>
    </font>
    <font>
      <b/>
      <sz val="12"/>
      <color rgb="FFFF0000"/>
      <name val="Century Gothic"/>
      <family val="2"/>
      <scheme val="minor"/>
    </font>
    <font>
      <b/>
      <sz val="10"/>
      <color rgb="FFFF0000"/>
      <name val="Century Gothic"/>
      <family val="2"/>
      <scheme val="minor"/>
    </font>
  </fonts>
  <fills count="38">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9">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style="thin">
        <color theme="8" tint="0.59996337778862885"/>
      </right>
      <top/>
      <bottom style="thin">
        <color theme="8" tint="0.59996337778862885"/>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bottom style="thin">
        <color theme="7" tint="0.59996337778862885"/>
      </bottom>
      <diagonal/>
    </border>
    <border>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theme="9" tint="0.59996337778862885"/>
      </left>
      <right/>
      <top/>
      <bottom style="thin">
        <color theme="9" tint="0.59996337778862885"/>
      </bottom>
      <diagonal/>
    </border>
    <border>
      <left style="thin">
        <color theme="9" tint="0.59996337778862885"/>
      </left>
      <right style="thin">
        <color theme="9" tint="0.59996337778862885"/>
      </right>
      <top/>
      <bottom/>
      <diagonal/>
    </border>
    <border>
      <left style="thin">
        <color theme="7" tint="0.59996337778862885"/>
      </left>
      <right style="thin">
        <color theme="7" tint="0.59996337778862885"/>
      </right>
      <top/>
      <bottom/>
      <diagonal/>
    </border>
    <border>
      <left style="thin">
        <color theme="7" tint="0.59996337778862885"/>
      </left>
      <right/>
      <top/>
      <bottom style="thin">
        <color theme="7" tint="0.59996337778862885"/>
      </bottom>
      <diagonal/>
    </border>
    <border>
      <left style="thin">
        <color theme="5" tint="0.59996337778862885"/>
      </left>
      <right/>
      <top/>
      <bottom style="thin">
        <color theme="5" tint="0.59996337778862885"/>
      </bottom>
      <diagonal/>
    </border>
    <border>
      <left style="thin">
        <color theme="5" tint="0.59996337778862885"/>
      </left>
      <right style="thin">
        <color theme="5" tint="0.59996337778862885"/>
      </right>
      <top/>
      <bottom/>
      <diagonal/>
    </border>
    <border>
      <left style="thin">
        <color theme="8" tint="0.59996337778862885"/>
      </left>
      <right style="thin">
        <color theme="8" tint="0.59996337778862885"/>
      </right>
      <top/>
      <bottom/>
      <diagonal/>
    </border>
    <border>
      <left style="thin">
        <color theme="8" tint="0.59996337778862885"/>
      </left>
      <right/>
      <top/>
      <bottom style="thin">
        <color theme="8" tint="0.59996337778862885"/>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50">
    <xf numFmtId="0" fontId="0" fillId="0" borderId="0">
      <alignment vertical="top"/>
    </xf>
    <xf numFmtId="0" fontId="9" fillId="2" borderId="0" applyNumberFormat="0" applyBorder="0" applyAlignment="0" applyProtection="0"/>
    <xf numFmtId="0" fontId="8" fillId="0" borderId="3" applyNumberFormat="0" applyFill="0" applyProtection="0">
      <alignment horizontal="left" vertical="center" indent="1"/>
    </xf>
    <xf numFmtId="0" fontId="3" fillId="3" borderId="1" applyNumberFormat="0" applyAlignment="0" applyProtection="0"/>
    <xf numFmtId="0" fontId="4" fillId="4" borderId="2" applyNumberFormat="0" applyProtection="0">
      <alignment vertical="center"/>
    </xf>
    <xf numFmtId="0" fontId="5" fillId="0" borderId="0" applyFill="0" applyBorder="0" applyProtection="0">
      <alignment vertical="center"/>
    </xf>
    <xf numFmtId="165" fontId="7" fillId="0" borderId="0" applyFont="0" applyFill="0" applyBorder="0" applyAlignment="0" applyProtection="0"/>
    <xf numFmtId="16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9" fontId="7" fillId="0" borderId="0" applyFont="0" applyFill="0" applyBorder="0" applyAlignment="0" applyProtection="0"/>
    <xf numFmtId="0" fontId="11" fillId="5" borderId="0" applyBorder="0" applyProtection="0">
      <alignment horizontal="left" vertical="top" wrapText="1" indent="1"/>
    </xf>
    <xf numFmtId="166" fontId="7" fillId="0" borderId="0">
      <alignment horizontal="left" indent="1"/>
    </xf>
    <xf numFmtId="0" fontId="10" fillId="5" borderId="0" applyNumberFormat="0" applyFont="0" applyBorder="0" applyAlignment="0">
      <alignment horizontal="left" vertical="center" indent="1"/>
    </xf>
    <xf numFmtId="0" fontId="6" fillId="0" borderId="0">
      <alignment horizontal="left" indent="1"/>
    </xf>
    <xf numFmtId="0" fontId="8" fillId="0" borderId="0" applyFill="0" applyProtection="0"/>
    <xf numFmtId="0" fontId="12" fillId="0" borderId="0" applyFill="0" applyProtection="0"/>
    <xf numFmtId="0" fontId="22" fillId="10"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5" fillId="13" borderId="32" applyNumberFormat="0" applyAlignment="0" applyProtection="0"/>
    <xf numFmtId="0" fontId="26" fillId="14" borderId="33" applyNumberFormat="0" applyAlignment="0" applyProtection="0"/>
    <xf numFmtId="0" fontId="27" fillId="14" borderId="32" applyNumberFormat="0" applyAlignment="0" applyProtection="0"/>
    <xf numFmtId="0" fontId="28" fillId="0" borderId="34" applyNumberFormat="0" applyFill="0" applyAlignment="0" applyProtection="0"/>
    <xf numFmtId="0" fontId="3" fillId="15" borderId="35" applyNumberFormat="0" applyAlignment="0" applyProtection="0"/>
    <xf numFmtId="0" fontId="29" fillId="0" borderId="0" applyNumberFormat="0" applyFill="0" applyBorder="0" applyAlignment="0" applyProtection="0"/>
    <xf numFmtId="0" fontId="12" fillId="16" borderId="36" applyNumberFormat="0" applyFont="0" applyAlignment="0" applyProtection="0"/>
    <xf numFmtId="0" fontId="30" fillId="0" borderId="0" applyNumberFormat="0" applyFill="0" applyBorder="0" applyAlignment="0" applyProtection="0"/>
    <xf numFmtId="0" fontId="31" fillId="0" borderId="37" applyNumberFormat="0" applyFill="0" applyAlignment="0" applyProtection="0"/>
    <xf numFmtId="0" fontId="1" fillId="17" borderId="0" applyNumberFormat="0" applyBorder="0" applyAlignment="0" applyProtection="0"/>
    <xf numFmtId="0" fontId="1" fillId="18" borderId="0" applyNumberFormat="0" applyBorder="0" applyAlignment="0" applyProtection="0"/>
    <xf numFmtId="0" fontId="3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2"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104">
    <xf numFmtId="0" fontId="0" fillId="0" borderId="0" xfId="0">
      <alignment vertical="top"/>
    </xf>
    <xf numFmtId="0" fontId="13" fillId="0" borderId="0" xfId="0" applyFont="1">
      <alignment vertical="top"/>
    </xf>
    <xf numFmtId="0" fontId="13" fillId="0" borderId="0" xfId="0" applyFont="1" applyFill="1" applyBorder="1">
      <alignment vertical="top"/>
    </xf>
    <xf numFmtId="0" fontId="13" fillId="0" borderId="0" xfId="2" applyFont="1" applyFill="1" applyBorder="1" applyAlignment="1">
      <alignment vertical="center"/>
    </xf>
    <xf numFmtId="0" fontId="14" fillId="0" borderId="0" xfId="5" applyFont="1" applyFill="1" applyAlignment="1">
      <alignment horizontal="left" vertical="center"/>
    </xf>
    <xf numFmtId="0" fontId="15" fillId="0" borderId="0" xfId="0" applyFont="1" applyAlignment="1">
      <alignment horizontal="left" vertical="center" indent="1"/>
    </xf>
    <xf numFmtId="0" fontId="15" fillId="0" borderId="0" xfId="0" applyFont="1" applyFill="1" applyBorder="1" applyAlignment="1">
      <alignment horizontal="left" vertical="center" indent="1"/>
    </xf>
    <xf numFmtId="0" fontId="17" fillId="6" borderId="4" xfId="2" applyFont="1" applyFill="1" applyBorder="1" applyAlignment="1">
      <alignment horizontal="center" vertical="center"/>
    </xf>
    <xf numFmtId="0" fontId="17" fillId="6" borderId="5" xfId="2" applyFont="1" applyFill="1" applyBorder="1" applyAlignment="1">
      <alignment horizontal="center" vertical="center"/>
    </xf>
    <xf numFmtId="0" fontId="17" fillId="6" borderId="6" xfId="2" applyFont="1" applyFill="1" applyBorder="1" applyAlignment="1">
      <alignment horizontal="center" vertical="center"/>
    </xf>
    <xf numFmtId="0" fontId="15" fillId="0" borderId="0" xfId="0" applyFont="1" applyAlignment="1">
      <alignment horizontal="center" vertical="center"/>
    </xf>
    <xf numFmtId="0" fontId="15" fillId="0" borderId="0" xfId="0" applyFont="1" applyFill="1" applyBorder="1" applyAlignment="1">
      <alignment horizontal="center" vertical="center"/>
    </xf>
    <xf numFmtId="0" fontId="16" fillId="0" borderId="10" xfId="0" applyFont="1" applyFill="1" applyBorder="1" applyAlignment="1">
      <alignment horizontal="left" vertical="top" wrapText="1" indent="1"/>
    </xf>
    <xf numFmtId="0" fontId="16" fillId="0" borderId="0" xfId="0" applyFont="1" applyAlignment="1">
      <alignment horizontal="left" vertical="top" wrapText="1" indent="1"/>
    </xf>
    <xf numFmtId="0" fontId="16" fillId="0" borderId="0" xfId="0" applyFont="1" applyFill="1" applyBorder="1" applyAlignment="1">
      <alignment horizontal="left" vertical="top" wrapText="1" indent="1"/>
    </xf>
    <xf numFmtId="0" fontId="16" fillId="0" borderId="10" xfId="13" applyFont="1" applyFill="1" applyBorder="1" applyAlignment="1">
      <alignment horizontal="left" vertical="top" wrapText="1" indent="1"/>
    </xf>
    <xf numFmtId="0" fontId="13" fillId="0" borderId="8" xfId="16" applyFont="1" applyFill="1" applyBorder="1" applyAlignment="1">
      <alignment horizontal="center" vertical="center"/>
    </xf>
    <xf numFmtId="0" fontId="13" fillId="0" borderId="8" xfId="14" applyFont="1" applyFill="1" applyBorder="1" applyAlignment="1">
      <alignment horizontal="center" vertical="center"/>
    </xf>
    <xf numFmtId="0" fontId="17" fillId="7" borderId="4" xfId="2" applyFont="1" applyFill="1" applyBorder="1" applyAlignment="1">
      <alignment horizontal="center" vertical="center"/>
    </xf>
    <xf numFmtId="0" fontId="17" fillId="7" borderId="5" xfId="2" applyFont="1" applyFill="1" applyBorder="1" applyAlignment="1">
      <alignment horizontal="center" vertical="center"/>
    </xf>
    <xf numFmtId="0" fontId="17" fillId="7" borderId="6" xfId="2" applyFont="1" applyFill="1" applyBorder="1" applyAlignment="1">
      <alignment horizontal="center" vertical="center"/>
    </xf>
    <xf numFmtId="0" fontId="17" fillId="8" borderId="4" xfId="2" applyFont="1" applyFill="1" applyBorder="1" applyAlignment="1">
      <alignment horizontal="center" vertical="center"/>
    </xf>
    <xf numFmtId="0" fontId="17" fillId="8" borderId="5" xfId="2" applyFont="1" applyFill="1" applyBorder="1" applyAlignment="1">
      <alignment horizontal="center" vertical="center"/>
    </xf>
    <xf numFmtId="0" fontId="17" fillId="8" borderId="6" xfId="2" applyFont="1" applyFill="1" applyBorder="1" applyAlignment="1">
      <alignment horizontal="center" vertical="center"/>
    </xf>
    <xf numFmtId="0" fontId="16" fillId="0" borderId="15" xfId="13" applyFont="1" applyFill="1" applyBorder="1" applyAlignment="1">
      <alignment horizontal="left" vertical="top" wrapText="1" indent="1"/>
    </xf>
    <xf numFmtId="0" fontId="16" fillId="0" borderId="15" xfId="0" applyFont="1" applyFill="1" applyBorder="1" applyAlignment="1">
      <alignment horizontal="left" vertical="top" wrapText="1" indent="1"/>
    </xf>
    <xf numFmtId="0" fontId="17" fillId="9" borderId="4" xfId="2" applyFont="1" applyFill="1" applyBorder="1" applyAlignment="1">
      <alignment horizontal="center" vertical="center"/>
    </xf>
    <xf numFmtId="0" fontId="17" fillId="9" borderId="5" xfId="2" applyFont="1" applyFill="1" applyBorder="1" applyAlignment="1">
      <alignment horizontal="center" vertical="center"/>
    </xf>
    <xf numFmtId="0" fontId="17" fillId="9" borderId="6" xfId="2" applyFont="1" applyFill="1" applyBorder="1" applyAlignment="1">
      <alignment horizontal="center" vertical="center"/>
    </xf>
    <xf numFmtId="0" fontId="16" fillId="0" borderId="21" xfId="13" applyFont="1" applyFill="1" applyBorder="1" applyAlignment="1">
      <alignment horizontal="left" vertical="top" wrapText="1" indent="1"/>
    </xf>
    <xf numFmtId="0" fontId="16" fillId="0" borderId="21" xfId="0" applyFont="1" applyFill="1" applyBorder="1" applyAlignment="1">
      <alignment horizontal="left" vertical="top" wrapText="1" indent="1"/>
    </xf>
    <xf numFmtId="0" fontId="16" fillId="0" borderId="27" xfId="13" applyFont="1" applyFill="1" applyBorder="1" applyAlignment="1">
      <alignment horizontal="left" vertical="top" wrapText="1" indent="1"/>
    </xf>
    <xf numFmtId="0" fontId="16" fillId="0" borderId="27" xfId="0" applyFont="1" applyFill="1" applyBorder="1" applyAlignment="1">
      <alignment horizontal="left" vertical="top" wrapText="1" indent="1"/>
    </xf>
    <xf numFmtId="166" fontId="15" fillId="0" borderId="9" xfId="12" applyNumberFormat="1" applyFont="1" applyFill="1" applyBorder="1" applyAlignment="1">
      <alignment horizontal="right" indent="1"/>
    </xf>
    <xf numFmtId="166" fontId="15" fillId="0" borderId="11" xfId="12" applyNumberFormat="1" applyFont="1" applyFill="1" applyBorder="1" applyAlignment="1">
      <alignment horizontal="right" indent="1"/>
    </xf>
    <xf numFmtId="166" fontId="15" fillId="0" borderId="9" xfId="13" applyNumberFormat="1" applyFont="1" applyFill="1" applyBorder="1" applyAlignment="1">
      <alignment horizontal="right" vertical="center" wrapText="1" indent="1"/>
    </xf>
    <xf numFmtId="166" fontId="15" fillId="0" borderId="9" xfId="12" applyNumberFormat="1" applyFont="1" applyFill="1" applyBorder="1" applyAlignment="1">
      <alignment horizontal="right" vertical="center" indent="1"/>
    </xf>
    <xf numFmtId="166" fontId="15" fillId="0" borderId="26" xfId="12" applyNumberFormat="1" applyFont="1" applyFill="1" applyBorder="1" applyAlignment="1">
      <alignment horizontal="right" indent="1"/>
    </xf>
    <xf numFmtId="166" fontId="15" fillId="0" borderId="26" xfId="13" applyNumberFormat="1" applyFont="1" applyFill="1" applyBorder="1" applyAlignment="1">
      <alignment horizontal="right" vertical="center" wrapText="1" indent="1"/>
    </xf>
    <xf numFmtId="166" fontId="15" fillId="0" borderId="26" xfId="12" applyNumberFormat="1" applyFont="1" applyFill="1" applyBorder="1" applyAlignment="1">
      <alignment horizontal="right" vertical="center" indent="1"/>
    </xf>
    <xf numFmtId="166" fontId="15" fillId="0" borderId="20" xfId="12" applyNumberFormat="1" applyFont="1" applyFill="1" applyBorder="1" applyAlignment="1">
      <alignment horizontal="right" indent="1"/>
    </xf>
    <xf numFmtId="166" fontId="15" fillId="0" borderId="20" xfId="13" applyNumberFormat="1" applyFont="1" applyFill="1" applyBorder="1" applyAlignment="1">
      <alignment horizontal="right" vertical="center" wrapText="1" indent="1"/>
    </xf>
    <xf numFmtId="166" fontId="15" fillId="0" borderId="20" xfId="12" applyNumberFormat="1" applyFont="1" applyFill="1" applyBorder="1" applyAlignment="1">
      <alignment horizontal="right" vertical="center" indent="1"/>
    </xf>
    <xf numFmtId="166" fontId="15" fillId="0" borderId="14" xfId="12" applyNumberFormat="1" applyFont="1" applyFill="1" applyBorder="1" applyAlignment="1">
      <alignment horizontal="right" indent="1"/>
    </xf>
    <xf numFmtId="166" fontId="15" fillId="0" borderId="14" xfId="13" applyNumberFormat="1" applyFont="1" applyFill="1" applyBorder="1" applyAlignment="1">
      <alignment horizontal="right" vertical="center" wrapText="1" indent="1"/>
    </xf>
    <xf numFmtId="166" fontId="15" fillId="0" borderId="14" xfId="12" applyNumberFormat="1" applyFont="1" applyFill="1" applyBorder="1" applyAlignment="1">
      <alignment horizontal="right" vertical="center" indent="1"/>
    </xf>
    <xf numFmtId="0" fontId="16" fillId="0" borderId="39" xfId="13" applyFont="1" applyFill="1" applyBorder="1" applyAlignment="1">
      <alignment horizontal="left" vertical="top" wrapText="1" indent="1"/>
    </xf>
    <xf numFmtId="0" fontId="16" fillId="0" borderId="17" xfId="13" applyFont="1" applyFill="1" applyBorder="1" applyAlignment="1">
      <alignment horizontal="left" vertical="top" wrapText="1" indent="1"/>
    </xf>
    <xf numFmtId="166" fontId="15" fillId="0" borderId="40" xfId="12" applyNumberFormat="1" applyFont="1" applyFill="1" applyBorder="1" applyAlignment="1">
      <alignment horizontal="right" vertical="center" indent="1"/>
    </xf>
    <xf numFmtId="0" fontId="36" fillId="0" borderId="38" xfId="13" applyFont="1" applyFill="1" applyBorder="1" applyAlignment="1">
      <alignment horizontal="center" vertical="center" wrapText="1"/>
    </xf>
    <xf numFmtId="0" fontId="34" fillId="0" borderId="38" xfId="13" applyFont="1" applyFill="1" applyBorder="1" applyAlignment="1">
      <alignment horizontal="center" vertical="center" wrapText="1"/>
    </xf>
    <xf numFmtId="0" fontId="16" fillId="0" borderId="23" xfId="0" applyFont="1" applyFill="1" applyBorder="1" applyAlignment="1">
      <alignment horizontal="left" vertical="top" wrapText="1" indent="1"/>
    </xf>
    <xf numFmtId="166" fontId="15" fillId="0" borderId="41" xfId="13" applyNumberFormat="1" applyFont="1" applyFill="1" applyBorder="1" applyAlignment="1">
      <alignment horizontal="right" vertical="center" wrapText="1" indent="1"/>
    </xf>
    <xf numFmtId="0" fontId="34" fillId="0" borderId="38" xfId="0" applyFont="1" applyFill="1" applyBorder="1" applyAlignment="1">
      <alignment horizontal="center" vertical="center" wrapText="1"/>
    </xf>
    <xf numFmtId="0" fontId="16" fillId="0" borderId="42" xfId="13" applyFont="1" applyFill="1" applyBorder="1" applyAlignment="1">
      <alignment horizontal="left" vertical="top" wrapText="1" indent="1"/>
    </xf>
    <xf numFmtId="166" fontId="15" fillId="0" borderId="41" xfId="12" applyNumberFormat="1" applyFont="1" applyFill="1" applyBorder="1" applyAlignment="1">
      <alignment horizontal="right" vertical="center" indent="1"/>
    </xf>
    <xf numFmtId="0" fontId="16" fillId="0" borderId="42" xfId="0" applyFont="1" applyFill="1" applyBorder="1" applyAlignment="1">
      <alignment horizontal="left" vertical="top" wrapText="1" indent="1"/>
    </xf>
    <xf numFmtId="0" fontId="16" fillId="0" borderId="23" xfId="13" applyFont="1" applyFill="1" applyBorder="1" applyAlignment="1">
      <alignment horizontal="left" vertical="top" wrapText="1" indent="1"/>
    </xf>
    <xf numFmtId="0" fontId="36" fillId="0" borderId="38" xfId="0" applyFont="1" applyFill="1" applyBorder="1" applyAlignment="1">
      <alignment horizontal="center" vertical="center" wrapText="1"/>
    </xf>
    <xf numFmtId="0" fontId="16" fillId="0" borderId="43" xfId="13" applyFont="1" applyFill="1" applyBorder="1" applyAlignment="1">
      <alignment horizontal="left" vertical="top" wrapText="1" indent="1"/>
    </xf>
    <xf numFmtId="0" fontId="16" fillId="0" borderId="29" xfId="13" applyFont="1" applyFill="1" applyBorder="1" applyAlignment="1">
      <alignment horizontal="left" vertical="top" wrapText="1" indent="1"/>
    </xf>
    <xf numFmtId="166" fontId="15" fillId="0" borderId="44" xfId="12" applyNumberFormat="1" applyFont="1" applyFill="1" applyBorder="1" applyAlignment="1">
      <alignment horizontal="right" vertical="center" indent="1"/>
    </xf>
    <xf numFmtId="0" fontId="16" fillId="0" borderId="29" xfId="0" applyFont="1" applyFill="1" applyBorder="1" applyAlignment="1">
      <alignment horizontal="left" vertical="top" wrapText="1" indent="1"/>
    </xf>
    <xf numFmtId="166" fontId="15" fillId="0" borderId="44" xfId="13" applyNumberFormat="1" applyFont="1" applyFill="1" applyBorder="1" applyAlignment="1">
      <alignment horizontal="right" vertical="center" wrapText="1" indent="1"/>
    </xf>
    <xf numFmtId="0" fontId="35" fillId="0" borderId="38" xfId="0" applyFont="1" applyFill="1" applyBorder="1" applyAlignment="1">
      <alignment horizontal="center" vertical="center" wrapText="1"/>
    </xf>
    <xf numFmtId="0" fontId="16" fillId="0" borderId="43" xfId="0" applyFont="1" applyFill="1" applyBorder="1" applyAlignment="1">
      <alignment horizontal="left" vertical="top" wrapText="1" indent="1"/>
    </xf>
    <xf numFmtId="0" fontId="16" fillId="0" borderId="12" xfId="0" applyFont="1" applyFill="1" applyBorder="1" applyAlignment="1">
      <alignment horizontal="left" vertical="top" wrapText="1" indent="1"/>
    </xf>
    <xf numFmtId="166" fontId="15" fillId="0" borderId="45" xfId="13" applyNumberFormat="1" applyFont="1" applyFill="1" applyBorder="1" applyAlignment="1">
      <alignment horizontal="right" vertical="center" wrapText="1" indent="1"/>
    </xf>
    <xf numFmtId="0" fontId="16" fillId="0" borderId="46" xfId="0" applyFont="1" applyFill="1" applyBorder="1" applyAlignment="1">
      <alignment horizontal="left" vertical="top" wrapText="1" indent="1"/>
    </xf>
    <xf numFmtId="0" fontId="16" fillId="0" borderId="46" xfId="13" applyFont="1" applyFill="1" applyBorder="1" applyAlignment="1">
      <alignment horizontal="left" vertical="top" wrapText="1" indent="1"/>
    </xf>
    <xf numFmtId="0" fontId="16" fillId="0" borderId="12" xfId="13" applyFont="1" applyFill="1" applyBorder="1" applyAlignment="1">
      <alignment horizontal="left" vertical="top" wrapText="1" indent="1"/>
    </xf>
    <xf numFmtId="166" fontId="15" fillId="0" borderId="45" xfId="12" applyNumberFormat="1" applyFont="1" applyFill="1" applyBorder="1" applyAlignment="1">
      <alignment horizontal="right" vertical="center" indent="1"/>
    </xf>
    <xf numFmtId="0" fontId="16" fillId="0" borderId="39" xfId="0" applyFont="1" applyFill="1" applyBorder="1" applyAlignment="1">
      <alignment horizontal="left" vertical="top" wrapText="1" indent="1"/>
    </xf>
    <xf numFmtId="0" fontId="16" fillId="0" borderId="17" xfId="0" applyFont="1" applyFill="1" applyBorder="1" applyAlignment="1">
      <alignment horizontal="left" vertical="top" wrapText="1" indent="1"/>
    </xf>
    <xf numFmtId="166" fontId="15" fillId="0" borderId="40" xfId="13" applyNumberFormat="1" applyFont="1" applyFill="1" applyBorder="1" applyAlignment="1">
      <alignment horizontal="right" vertical="center" wrapText="1" indent="1"/>
    </xf>
    <xf numFmtId="0" fontId="16" fillId="0" borderId="16" xfId="13" applyFont="1" applyFill="1" applyBorder="1" applyAlignment="1">
      <alignment horizontal="left" vertical="top" wrapText="1" indent="1"/>
    </xf>
    <xf numFmtId="0" fontId="16" fillId="0" borderId="22" xfId="0" applyFont="1" applyFill="1" applyBorder="1" applyAlignment="1">
      <alignment horizontal="left" vertical="top" wrapText="1" indent="1"/>
    </xf>
    <xf numFmtId="0" fontId="16" fillId="0" borderId="28" xfId="13" applyFont="1" applyFill="1" applyBorder="1" applyAlignment="1">
      <alignment horizontal="left" vertical="top" wrapText="1" indent="1"/>
    </xf>
    <xf numFmtId="0" fontId="16" fillId="0" borderId="7" xfId="0" applyFont="1" applyFill="1" applyBorder="1" applyAlignment="1">
      <alignment horizontal="left" vertical="top" wrapText="1" indent="1"/>
    </xf>
    <xf numFmtId="0" fontId="16" fillId="0" borderId="28" xfId="0" applyFont="1" applyFill="1" applyBorder="1" applyAlignment="1">
      <alignment horizontal="left" vertical="top" wrapText="1" indent="1"/>
    </xf>
    <xf numFmtId="0" fontId="36" fillId="0" borderId="47" xfId="13" applyFont="1" applyFill="1" applyBorder="1" applyAlignment="1">
      <alignment horizontal="center" vertical="center" wrapText="1"/>
    </xf>
    <xf numFmtId="0" fontId="36" fillId="0" borderId="48" xfId="13" applyFont="1" applyFill="1" applyBorder="1" applyAlignment="1">
      <alignment horizontal="center" vertical="center" wrapText="1"/>
    </xf>
    <xf numFmtId="0" fontId="18" fillId="0" borderId="0" xfId="5" applyFont="1" applyFill="1" applyBorder="1">
      <alignment vertical="center"/>
    </xf>
    <xf numFmtId="0" fontId="13" fillId="0" borderId="13" xfId="11" applyFont="1" applyFill="1" applyBorder="1" applyAlignment="1">
      <alignment horizontal="left" vertical="center" wrapText="1" indent="1"/>
    </xf>
    <xf numFmtId="0" fontId="13" fillId="0" borderId="11" xfId="11" applyFont="1" applyFill="1" applyBorder="1" applyAlignment="1">
      <alignment horizontal="left" vertical="center" wrapText="1" indent="1"/>
    </xf>
    <xf numFmtId="0" fontId="16" fillId="0" borderId="7" xfId="11" applyFont="1" applyFill="1" applyBorder="1" applyAlignment="1">
      <alignment horizontal="left" vertical="top" wrapText="1" indent="1"/>
    </xf>
    <xf numFmtId="0" fontId="16" fillId="0" borderId="12" xfId="11" applyFont="1" applyFill="1" applyBorder="1" applyAlignment="1">
      <alignment horizontal="left" vertical="top" wrapText="1" indent="1"/>
    </xf>
    <xf numFmtId="0" fontId="17" fillId="6" borderId="0" xfId="15" applyFont="1" applyFill="1" applyBorder="1" applyAlignment="1">
      <alignment horizontal="center" vertical="center"/>
    </xf>
    <xf numFmtId="0" fontId="19" fillId="0" borderId="0" xfId="5" applyFont="1" applyFill="1" applyBorder="1">
      <alignment vertical="center"/>
    </xf>
    <xf numFmtId="0" fontId="13" fillId="0" borderId="18" xfId="11" applyFont="1" applyFill="1" applyBorder="1" applyAlignment="1">
      <alignment horizontal="left" vertical="center" wrapText="1" indent="1"/>
    </xf>
    <xf numFmtId="0" fontId="13" fillId="0" borderId="19" xfId="11" applyFont="1" applyFill="1" applyBorder="1" applyAlignment="1">
      <alignment horizontal="left" vertical="center" wrapText="1" indent="1"/>
    </xf>
    <xf numFmtId="0" fontId="16" fillId="0" borderId="16" xfId="11" applyFont="1" applyFill="1" applyBorder="1" applyAlignment="1">
      <alignment horizontal="left" vertical="top" wrapText="1" indent="1"/>
    </xf>
    <xf numFmtId="0" fontId="16" fillId="0" borderId="17" xfId="11" applyFont="1" applyFill="1" applyBorder="1" applyAlignment="1">
      <alignment horizontal="left" vertical="top" wrapText="1" indent="1"/>
    </xf>
    <xf numFmtId="0" fontId="21" fillId="0" borderId="0" xfId="5" applyFont="1" applyFill="1" applyBorder="1">
      <alignment vertical="center"/>
    </xf>
    <xf numFmtId="0" fontId="13" fillId="0" borderId="24" xfId="11" applyFont="1" applyFill="1" applyBorder="1" applyAlignment="1">
      <alignment horizontal="left" vertical="center" wrapText="1" indent="1"/>
    </xf>
    <xf numFmtId="0" fontId="13" fillId="0" borderId="25" xfId="11" applyFont="1" applyFill="1" applyBorder="1" applyAlignment="1">
      <alignment horizontal="left" vertical="center" wrapText="1" indent="1"/>
    </xf>
    <xf numFmtId="0" fontId="16" fillId="0" borderId="22" xfId="11" applyFont="1" applyFill="1" applyBorder="1" applyAlignment="1">
      <alignment horizontal="left" vertical="top" wrapText="1" indent="1"/>
    </xf>
    <xf numFmtId="0" fontId="16" fillId="0" borderId="23" xfId="11" applyFont="1" applyFill="1" applyBorder="1" applyAlignment="1">
      <alignment horizontal="left" vertical="top" wrapText="1" indent="1"/>
    </xf>
    <xf numFmtId="0" fontId="13" fillId="0" borderId="0" xfId="11" applyFont="1" applyFill="1" applyBorder="1" applyAlignment="1">
      <alignment horizontal="left" vertical="center" wrapText="1" indent="1"/>
    </xf>
    <xf numFmtId="0" fontId="20" fillId="0" borderId="0" xfId="5" applyFont="1" applyFill="1" applyBorder="1">
      <alignment vertical="center"/>
    </xf>
    <xf numFmtId="0" fontId="13" fillId="0" borderId="30" xfId="11" applyFont="1" applyFill="1" applyBorder="1" applyAlignment="1">
      <alignment horizontal="left" vertical="center" wrapText="1" indent="1"/>
    </xf>
    <xf numFmtId="0" fontId="13" fillId="0" borderId="31" xfId="11" applyFont="1" applyFill="1" applyBorder="1" applyAlignment="1">
      <alignment horizontal="left" vertical="center" wrapText="1" indent="1"/>
    </xf>
    <xf numFmtId="0" fontId="16" fillId="0" borderId="28" xfId="11" applyFont="1" applyFill="1" applyBorder="1" applyAlignment="1">
      <alignment horizontal="left" vertical="top" wrapText="1" indent="1"/>
    </xf>
    <xf numFmtId="0" fontId="16" fillId="0" borderId="29" xfId="11" applyFont="1" applyFill="1" applyBorder="1" applyAlignment="1">
      <alignment horizontal="left" vertical="top" wrapText="1" indent="1"/>
    </xf>
  </cellXfs>
  <cellStyles count="50">
    <cellStyle name="20 % - Accent1" xfId="29" builtinId="30" customBuiltin="1"/>
    <cellStyle name="20 % - Accent2" xfId="32" builtinId="34" customBuiltin="1"/>
    <cellStyle name="20 % - Accent3" xfId="36" builtinId="38" customBuiltin="1"/>
    <cellStyle name="20 % - Accent4" xfId="40" builtinId="42" customBuiltin="1"/>
    <cellStyle name="20 % - Accent5" xfId="43" builtinId="46" customBuiltin="1"/>
    <cellStyle name="20 % - Accent6" xfId="47" builtinId="50" customBuiltin="1"/>
    <cellStyle name="40 % - Accent1" xfId="1" builtinId="31" customBuiltin="1"/>
    <cellStyle name="40 % - Accent2" xfId="33" builtinId="35" customBuiltin="1"/>
    <cellStyle name="40 % - Accent3" xfId="37" builtinId="39" customBuiltin="1"/>
    <cellStyle name="40 % - Accent4" xfId="41" builtinId="43" customBuiltin="1"/>
    <cellStyle name="40 % - Accent5" xfId="44" builtinId="47" customBuiltin="1"/>
    <cellStyle name="40 % - Accent6" xfId="48" builtinId="51" customBuiltin="1"/>
    <cellStyle name="60 % - Accent1" xfId="30" builtinId="32" customBuiltin="1"/>
    <cellStyle name="60 % - Accent2" xfId="34" builtinId="36" customBuiltin="1"/>
    <cellStyle name="60 % - Accent3" xfId="38" builtinId="40" customBuiltin="1"/>
    <cellStyle name="60 % - Accent4" xfId="42" builtinId="44" customBuiltin="1"/>
    <cellStyle name="60 % - Accent5" xfId="45" builtinId="48" customBuiltin="1"/>
    <cellStyle name="60 % - Accent6" xfId="49" builtinId="52" customBuiltin="1"/>
    <cellStyle name="À bandes" xfId="13" xr:uid="{00000000-0005-0000-0000-000003000000}"/>
    <cellStyle name="Accent1" xfId="3" builtinId="29" customBuiltin="1"/>
    <cellStyle name="Accent2" xfId="31" builtinId="33" customBuiltin="1"/>
    <cellStyle name="Accent3" xfId="35" builtinId="37" customBuiltin="1"/>
    <cellStyle name="Accent4" xfId="39" builtinId="41" customBuiltin="1"/>
    <cellStyle name="Accent5" xfId="4" builtinId="45" customBuiltin="1"/>
    <cellStyle name="Accent6" xfId="46" builtinId="49" customBuiltin="1"/>
    <cellStyle name="Avertissement" xfId="25" builtinId="11" customBuiltin="1"/>
    <cellStyle name="Calcul" xfId="22" builtinId="22" customBuiltin="1"/>
    <cellStyle name="Cellule liée" xfId="23" builtinId="24" customBuiltin="1"/>
    <cellStyle name="Entrée" xfId="20" builtinId="20" customBuiltin="1"/>
    <cellStyle name="Insatisfaisant" xfId="18" builtinId="27" customBuiltin="1"/>
    <cellStyle name="Jour" xfId="12" xr:uid="{00000000-0005-0000-0000-000008000000}"/>
    <cellStyle name="Milliers" xfId="6" builtinId="3" customBuiltin="1"/>
    <cellStyle name="Milliers [0]" xfId="7" builtinId="6" customBuiltin="1"/>
    <cellStyle name="Monétaire" xfId="8" builtinId="4" customBuiltin="1"/>
    <cellStyle name="Monétaire [0]" xfId="9" builtinId="7" customBuiltin="1"/>
    <cellStyle name="Neutre" xfId="19" builtinId="28" customBuiltin="1"/>
    <cellStyle name="Normal" xfId="0" builtinId="0" customBuiltin="1"/>
    <cellStyle name="Note" xfId="26" builtinId="10" customBuiltin="1"/>
    <cellStyle name="Pourcentage" xfId="10" builtinId="5" customBuiltin="1"/>
    <cellStyle name="Saisie des paramètres" xfId="14" xr:uid="{00000000-0005-0000-0000-00000F000000}"/>
    <cellStyle name="Satisfaisant" xfId="17" builtinId="26" customBuiltin="1"/>
    <cellStyle name="Sortie" xfId="21" builtinId="21" customBuiltin="1"/>
    <cellStyle name="Texte explicatif" xfId="27" builtinId="53" customBuiltin="1"/>
    <cellStyle name="Titre" xfId="5" builtinId="15" customBuiltin="1"/>
    <cellStyle name="Titre 1" xfId="2" builtinId="16" customBuiltin="1"/>
    <cellStyle name="Titre 2" xfId="15" builtinId="17" customBuiltin="1"/>
    <cellStyle name="Titre 3" xfId="16" builtinId="18" customBuiltin="1"/>
    <cellStyle name="Titre 4" xfId="11" builtinId="19" customBuiltin="1"/>
    <cellStyle name="Total" xfId="28" builtinId="25" customBuiltin="1"/>
    <cellStyle name="Vérification" xfId="24" builtinId="23" customBuiltin="1"/>
  </cellStyles>
  <dxfs count="24">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525421</xdr:colOff>
      <xdr:row>1</xdr:row>
      <xdr:rowOff>0</xdr:rowOff>
    </xdr:from>
    <xdr:to>
      <xdr:col>8</xdr:col>
      <xdr:colOff>7978</xdr:colOff>
      <xdr:row>1</xdr:row>
      <xdr:rowOff>1143000</xdr:rowOff>
    </xdr:to>
    <xdr:pic>
      <xdr:nvPicPr>
        <xdr:cNvPr id="3" name="Image 2" descr="En-tête Hiver&#10;&#10;Photomontage de Word : hiver">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rcRect/>
        <a:stretch/>
      </xdr:blipFill>
      <xdr:spPr>
        <a:xfrm>
          <a:off x="4449721" y="114300"/>
          <a:ext cx="4549857" cy="1143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9525</xdr:colOff>
      <xdr:row>1</xdr:row>
      <xdr:rowOff>0</xdr:rowOff>
    </xdr:from>
    <xdr:to>
      <xdr:col>8</xdr:col>
      <xdr:colOff>9525</xdr:colOff>
      <xdr:row>1</xdr:row>
      <xdr:rowOff>1143000</xdr:rowOff>
    </xdr:to>
    <xdr:pic>
      <xdr:nvPicPr>
        <xdr:cNvPr id="4" name="Image 3" descr="En-tête Automne&#10;&#10;Photomontage de Word : automne">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rcRect t="3140" b="3140"/>
        <a:stretch/>
      </xdr:blipFill>
      <xdr:spPr>
        <a:xfrm>
          <a:off x="3933825" y="114300"/>
          <a:ext cx="5067300" cy="1143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9525</xdr:colOff>
      <xdr:row>1</xdr:row>
      <xdr:rowOff>0</xdr:rowOff>
    </xdr:from>
    <xdr:to>
      <xdr:col>8</xdr:col>
      <xdr:colOff>9525</xdr:colOff>
      <xdr:row>1</xdr:row>
      <xdr:rowOff>1143000</xdr:rowOff>
    </xdr:to>
    <xdr:pic>
      <xdr:nvPicPr>
        <xdr:cNvPr id="4" name="Image 3" descr="En-tête Automne&#10;&#10;Photomontage de Word : automne">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rcRect t="3140" b="3140"/>
        <a:stretch/>
      </xdr:blipFill>
      <xdr:spPr>
        <a:xfrm>
          <a:off x="3933825" y="114300"/>
          <a:ext cx="5067300" cy="1143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525421</xdr:colOff>
      <xdr:row>1</xdr:row>
      <xdr:rowOff>0</xdr:rowOff>
    </xdr:from>
    <xdr:to>
      <xdr:col>8</xdr:col>
      <xdr:colOff>7978</xdr:colOff>
      <xdr:row>1</xdr:row>
      <xdr:rowOff>1143000</xdr:rowOff>
    </xdr:to>
    <xdr:pic>
      <xdr:nvPicPr>
        <xdr:cNvPr id="3" name="Image 2" descr="En-tête Hiver&#10;&#10;Photomontage de Word : hiver">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rcRect/>
        <a:stretch/>
      </xdr:blipFill>
      <xdr:spPr>
        <a:xfrm>
          <a:off x="4449721" y="114300"/>
          <a:ext cx="4549857"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525421</xdr:colOff>
      <xdr:row>1</xdr:row>
      <xdr:rowOff>0</xdr:rowOff>
    </xdr:from>
    <xdr:to>
      <xdr:col>8</xdr:col>
      <xdr:colOff>7978</xdr:colOff>
      <xdr:row>1</xdr:row>
      <xdr:rowOff>1143000</xdr:rowOff>
    </xdr:to>
    <xdr:pic>
      <xdr:nvPicPr>
        <xdr:cNvPr id="3" name="Image 2" descr="En-tête Hiver&#10;&#10;Photomontage de Word : hiver">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a:stretch/>
      </xdr:blipFill>
      <xdr:spPr>
        <a:xfrm>
          <a:off x="4449721" y="114300"/>
          <a:ext cx="4549857" cy="114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90477</xdr:colOff>
      <xdr:row>1</xdr:row>
      <xdr:rowOff>0</xdr:rowOff>
    </xdr:from>
    <xdr:to>
      <xdr:col>8</xdr:col>
      <xdr:colOff>4773</xdr:colOff>
      <xdr:row>1</xdr:row>
      <xdr:rowOff>1143000</xdr:rowOff>
    </xdr:to>
    <xdr:pic>
      <xdr:nvPicPr>
        <xdr:cNvPr id="2" name="Image 1" descr="En-tête Printemps&#10;&#10;Photomontage de Word : printemps">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xdr:blipFill>
      <xdr:spPr>
        <a:xfrm>
          <a:off x="4014777" y="114300"/>
          <a:ext cx="4981596"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90477</xdr:colOff>
      <xdr:row>1</xdr:row>
      <xdr:rowOff>0</xdr:rowOff>
    </xdr:from>
    <xdr:to>
      <xdr:col>8</xdr:col>
      <xdr:colOff>4773</xdr:colOff>
      <xdr:row>1</xdr:row>
      <xdr:rowOff>1143000</xdr:rowOff>
    </xdr:to>
    <xdr:pic>
      <xdr:nvPicPr>
        <xdr:cNvPr id="4" name="Image 3" descr="En-tête Printemps&#10;&#10;Photomontage de Word : printemps">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rcRect/>
        <a:stretch/>
      </xdr:blipFill>
      <xdr:spPr>
        <a:xfrm>
          <a:off x="4014777" y="114300"/>
          <a:ext cx="4981596"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90477</xdr:colOff>
      <xdr:row>1</xdr:row>
      <xdr:rowOff>0</xdr:rowOff>
    </xdr:from>
    <xdr:to>
      <xdr:col>8</xdr:col>
      <xdr:colOff>4773</xdr:colOff>
      <xdr:row>1</xdr:row>
      <xdr:rowOff>1143000</xdr:rowOff>
    </xdr:to>
    <xdr:pic>
      <xdr:nvPicPr>
        <xdr:cNvPr id="4" name="Image 3" descr="En-tête Printemps&#10;&#10;Photomontage de Word : printemps">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rcRect/>
        <a:stretch/>
      </xdr:blipFill>
      <xdr:spPr>
        <a:xfrm>
          <a:off x="4014777" y="114300"/>
          <a:ext cx="4981596"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448575</xdr:colOff>
      <xdr:row>1</xdr:row>
      <xdr:rowOff>0</xdr:rowOff>
    </xdr:from>
    <xdr:to>
      <xdr:col>8</xdr:col>
      <xdr:colOff>8624</xdr:colOff>
      <xdr:row>1</xdr:row>
      <xdr:rowOff>1143000</xdr:rowOff>
    </xdr:to>
    <xdr:pic>
      <xdr:nvPicPr>
        <xdr:cNvPr id="3" name="Image 2" descr="En-tête Été&#10;&#10;Photomontage de Word : été">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rcRect/>
        <a:stretch/>
      </xdr:blipFill>
      <xdr:spPr>
        <a:xfrm>
          <a:off x="4372875" y="114300"/>
          <a:ext cx="4627349"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448575</xdr:colOff>
      <xdr:row>1</xdr:row>
      <xdr:rowOff>0</xdr:rowOff>
    </xdr:from>
    <xdr:to>
      <xdr:col>8</xdr:col>
      <xdr:colOff>8624</xdr:colOff>
      <xdr:row>1</xdr:row>
      <xdr:rowOff>1143000</xdr:rowOff>
    </xdr:to>
    <xdr:pic>
      <xdr:nvPicPr>
        <xdr:cNvPr id="4" name="Image 3" descr="En-tête Été&#10;&#10;Photomontage de Word : été">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rcRect/>
        <a:stretch/>
      </xdr:blipFill>
      <xdr:spPr>
        <a:xfrm>
          <a:off x="4372875" y="114300"/>
          <a:ext cx="4627349" cy="114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448575</xdr:colOff>
      <xdr:row>1</xdr:row>
      <xdr:rowOff>0</xdr:rowOff>
    </xdr:from>
    <xdr:to>
      <xdr:col>8</xdr:col>
      <xdr:colOff>8624</xdr:colOff>
      <xdr:row>1</xdr:row>
      <xdr:rowOff>1143000</xdr:rowOff>
    </xdr:to>
    <xdr:pic>
      <xdr:nvPicPr>
        <xdr:cNvPr id="4" name="Image 3" descr="En-tête Été&#10;&#10;Photomontage de Word : été">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rcRect/>
        <a:stretch/>
      </xdr:blipFill>
      <xdr:spPr>
        <a:xfrm>
          <a:off x="4372875" y="114300"/>
          <a:ext cx="4627349"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9525</xdr:colOff>
      <xdr:row>1</xdr:row>
      <xdr:rowOff>0</xdr:rowOff>
    </xdr:from>
    <xdr:to>
      <xdr:col>8</xdr:col>
      <xdr:colOff>9525</xdr:colOff>
      <xdr:row>1</xdr:row>
      <xdr:rowOff>1143000</xdr:rowOff>
    </xdr:to>
    <xdr:pic>
      <xdr:nvPicPr>
        <xdr:cNvPr id="3" name="Image 2" descr="En-tête Automne&#10;&#10;Photomontage de Word : automne">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rcRect t="3140" b="3140"/>
        <a:stretch/>
      </xdr:blipFill>
      <xdr:spPr>
        <a:xfrm>
          <a:off x="3933825" y="114300"/>
          <a:ext cx="5067300" cy="1143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59999389629810485"/>
    <pageSetUpPr autoPageBreaks="0" fitToPage="1"/>
  </sheetPr>
  <dimension ref="A1:L15"/>
  <sheetViews>
    <sheetView showGridLines="0" topLeftCell="A4" zoomScaleNormal="100" workbookViewId="0">
      <selection activeCell="B13" sqref="B13"/>
    </sheetView>
  </sheetViews>
  <sheetFormatPr baseColWidth="10" defaultColWidth="8.69921875" defaultRowHeight="13.8"/>
  <cols>
    <col min="1" max="1" width="1.59765625" style="1" customWidth="1"/>
    <col min="2" max="8" width="16.59765625" style="1" customWidth="1"/>
    <col min="9" max="9" width="1.59765625" style="2" customWidth="1"/>
    <col min="10" max="10" width="8.59765625" style="2" customWidth="1"/>
    <col min="11" max="11" width="17.59765625" style="2" customWidth="1"/>
    <col min="12" max="12" width="21.8984375" style="2" customWidth="1"/>
    <col min="13" max="13" width="1.59765625" style="2" customWidth="1"/>
    <col min="14" max="16384" width="8.69921875" style="2"/>
  </cols>
  <sheetData>
    <row r="1" spans="1:12" ht="9" customHeight="1">
      <c r="I1" s="2" t="s">
        <v>1</v>
      </c>
    </row>
    <row r="2" spans="1:12" ht="96" customHeight="1">
      <c r="B2" s="82" t="str">
        <f>"Janvier "&amp;AnnéeCalendrier</f>
        <v>Janvier 2021</v>
      </c>
      <c r="C2" s="82"/>
      <c r="D2" s="82"/>
      <c r="E2" s="3"/>
      <c r="F2" s="3"/>
      <c r="G2" s="3"/>
      <c r="H2" s="4"/>
    </row>
    <row r="3" spans="1:12" s="11" customFormat="1" ht="24" customHeight="1">
      <c r="A3" s="10"/>
      <c r="B3" s="7" t="str">
        <f>DébutSemaine</f>
        <v>lundi</v>
      </c>
      <c r="C3" s="8" t="str">
        <f t="shared" ref="C3:H3" si="0">TEXT(C4,"jjjj")</f>
        <v>mardi</v>
      </c>
      <c r="D3" s="8" t="str">
        <f t="shared" si="0"/>
        <v>mercredi</v>
      </c>
      <c r="E3" s="8" t="str">
        <f t="shared" si="0"/>
        <v>jeudi</v>
      </c>
      <c r="F3" s="8" t="str">
        <f t="shared" si="0"/>
        <v>vendredi</v>
      </c>
      <c r="G3" s="8" t="str">
        <f t="shared" si="0"/>
        <v>samedi</v>
      </c>
      <c r="H3" s="9" t="str">
        <f t="shared" si="0"/>
        <v>dimanche</v>
      </c>
      <c r="K3" s="87" t="s">
        <v>2</v>
      </c>
      <c r="L3" s="87"/>
    </row>
    <row r="4" spans="1:12" s="6" customFormat="1" ht="24" customHeight="1">
      <c r="A4" s="5"/>
      <c r="B4" s="33">
        <f t="array" ref="B4:H4">JoursEtSemaines+DATE(AnnéeCalendrier,1,1)-WEEKDAY(DATE(AnnéeCalendrier,1,1),(DébutSemaine="Lundi")+1)+1</f>
        <v>44193</v>
      </c>
      <c r="C4" s="33">
        <v>44194</v>
      </c>
      <c r="D4" s="33">
        <v>44195</v>
      </c>
      <c r="E4" s="33">
        <v>44196</v>
      </c>
      <c r="F4" s="33">
        <v>44197</v>
      </c>
      <c r="G4" s="33">
        <v>44198</v>
      </c>
      <c r="H4" s="34">
        <v>44199</v>
      </c>
      <c r="K4" s="16" t="s">
        <v>3</v>
      </c>
      <c r="L4" s="16" t="s">
        <v>4</v>
      </c>
    </row>
    <row r="5" spans="1:12" s="14" customFormat="1" ht="56.1" customHeight="1">
      <c r="A5" s="13"/>
      <c r="B5" s="12"/>
      <c r="C5" s="12"/>
      <c r="D5" s="12"/>
      <c r="E5" s="12"/>
      <c r="F5" s="12"/>
      <c r="G5" s="12"/>
      <c r="H5" s="12"/>
      <c r="K5" s="17">
        <v>2021</v>
      </c>
      <c r="L5" s="17" t="s">
        <v>5</v>
      </c>
    </row>
    <row r="6" spans="1:12" s="6" customFormat="1" ht="24" customHeight="1" thickBot="1">
      <c r="A6" s="5"/>
      <c r="B6" s="35">
        <f t="array" ref="B6:H6">JoursEtSemaines+DATE(AnnéeCalendrier,1,1)-WEEKDAY(DATE(AnnéeCalendrier,1,1),(DébutSemaine="Lundi")+1)+8</f>
        <v>44200</v>
      </c>
      <c r="C6" s="35">
        <v>44201</v>
      </c>
      <c r="D6" s="35">
        <v>44202</v>
      </c>
      <c r="E6" s="35">
        <v>44203</v>
      </c>
      <c r="F6" s="35">
        <v>44204</v>
      </c>
      <c r="G6" s="35">
        <v>44205</v>
      </c>
      <c r="H6" s="35">
        <v>44206</v>
      </c>
    </row>
    <row r="7" spans="1:12" s="14" customFormat="1" ht="56.1" customHeight="1" thickBot="1">
      <c r="A7" s="13"/>
      <c r="B7" s="15"/>
      <c r="C7" s="15"/>
      <c r="D7" s="15"/>
      <c r="E7" s="15"/>
      <c r="F7" s="69"/>
      <c r="G7" s="49" t="s">
        <v>10</v>
      </c>
      <c r="H7" s="70"/>
    </row>
    <row r="8" spans="1:12" s="6" customFormat="1" ht="24" customHeight="1">
      <c r="A8" s="5"/>
      <c r="B8" s="36">
        <f t="array" ref="B8:H8">JoursEtSemaines+DATE(AnnéeCalendrier,1,1)-WEEKDAY(DATE(AnnéeCalendrier,1,1),(DébutSemaine="Lundi")+1)+15</f>
        <v>44207</v>
      </c>
      <c r="C8" s="36">
        <v>44208</v>
      </c>
      <c r="D8" s="36">
        <v>44209</v>
      </c>
      <c r="E8" s="36">
        <v>44210</v>
      </c>
      <c r="F8" s="36">
        <v>44211</v>
      </c>
      <c r="G8" s="71">
        <v>44212</v>
      </c>
      <c r="H8" s="36">
        <v>44213</v>
      </c>
    </row>
    <row r="9" spans="1:12" s="14" customFormat="1" ht="56.1" customHeight="1">
      <c r="A9" s="13"/>
      <c r="B9" s="12"/>
      <c r="C9" s="12"/>
      <c r="D9" s="12"/>
      <c r="E9" s="12"/>
      <c r="F9" s="12"/>
      <c r="G9" s="12"/>
      <c r="H9" s="12"/>
    </row>
    <row r="10" spans="1:12" s="6" customFormat="1" ht="24" customHeight="1">
      <c r="A10" s="5"/>
      <c r="B10" s="35">
        <f t="array" ref="B10:H10">JoursEtSemaines+DATE(AnnéeCalendrier,1,1)-WEEKDAY(DATE(AnnéeCalendrier,1,1),(DébutSemaine="Lundi")+1)+22</f>
        <v>44214</v>
      </c>
      <c r="C10" s="35">
        <v>44215</v>
      </c>
      <c r="D10" s="35">
        <v>44216</v>
      </c>
      <c r="E10" s="35">
        <v>44217</v>
      </c>
      <c r="F10" s="35">
        <v>44218</v>
      </c>
      <c r="G10" s="35">
        <v>44219</v>
      </c>
      <c r="H10" s="35">
        <v>44220</v>
      </c>
    </row>
    <row r="11" spans="1:12" s="14" customFormat="1" ht="56.1" customHeight="1">
      <c r="A11" s="13"/>
      <c r="B11" s="15"/>
      <c r="C11" s="15"/>
      <c r="D11" s="15"/>
      <c r="E11" s="15"/>
      <c r="F11" s="15"/>
      <c r="G11" s="15"/>
      <c r="H11" s="15"/>
    </row>
    <row r="12" spans="1:12" s="6" customFormat="1" ht="24" customHeight="1" thickBot="1">
      <c r="A12" s="5"/>
      <c r="B12" s="36">
        <f t="array" ref="B12:H12">JoursEtSemaines+DATE(AnnéeCalendrier,1,1)-WEEKDAY(DATE(AnnéeCalendrier,1,1),(DébutSemaine="Lundi")+1)+29</f>
        <v>44221</v>
      </c>
      <c r="C12" s="36">
        <v>44222</v>
      </c>
      <c r="D12" s="36">
        <v>44223</v>
      </c>
      <c r="E12" s="36">
        <v>44224</v>
      </c>
      <c r="F12" s="36">
        <v>44225</v>
      </c>
      <c r="G12" s="36">
        <v>44226</v>
      </c>
      <c r="H12" s="36">
        <v>44227</v>
      </c>
    </row>
    <row r="13" spans="1:12" s="14" customFormat="1" ht="56.1" customHeight="1" thickBot="1">
      <c r="A13" s="13"/>
      <c r="B13" s="53" t="s">
        <v>13</v>
      </c>
      <c r="C13" s="66"/>
      <c r="D13" s="12"/>
      <c r="E13" s="12"/>
      <c r="F13" s="12"/>
      <c r="G13" s="12"/>
      <c r="H13" s="12"/>
    </row>
    <row r="14" spans="1:12" s="6" customFormat="1" ht="24" customHeight="1">
      <c r="A14" s="5"/>
      <c r="B14" s="67">
        <f t="array" ref="B14:C14">JoursEtSemaines+DATE(AnnéeCalendrier,1,1)-WEEKDAY(DATE(AnnéeCalendrier,1,1),(DébutSemaine="Lundi")+1)+36</f>
        <v>44228</v>
      </c>
      <c r="C14" s="35">
        <v>44229</v>
      </c>
      <c r="D14" s="83" t="s">
        <v>0</v>
      </c>
      <c r="E14" s="83"/>
      <c r="F14" s="83"/>
      <c r="G14" s="83"/>
      <c r="H14" s="84"/>
    </row>
    <row r="15" spans="1:12" s="14" customFormat="1" ht="56.1" customHeight="1">
      <c r="A15" s="13"/>
      <c r="B15" s="15"/>
      <c r="C15" s="15"/>
      <c r="D15" s="85"/>
      <c r="E15" s="85"/>
      <c r="F15" s="85"/>
      <c r="G15" s="85"/>
      <c r="H15" s="86"/>
    </row>
  </sheetData>
  <mergeCells count="4">
    <mergeCell ref="B2:D2"/>
    <mergeCell ref="D14:H14"/>
    <mergeCell ref="D15:H15"/>
    <mergeCell ref="K3:L3"/>
  </mergeCells>
  <phoneticPr fontId="2" type="noConversion"/>
  <conditionalFormatting sqref="B12:H12 B14:C14">
    <cfRule type="expression" dxfId="23" priority="24">
      <formula>AND(DAY(B12)&gt;=1,DAY(B12)&lt;=15)</formula>
    </cfRule>
  </conditionalFormatting>
  <conditionalFormatting sqref="B4:G4">
    <cfRule type="expression" dxfId="22" priority="23">
      <formula>DAY(B4)&gt;8</formula>
    </cfRule>
  </conditionalFormatting>
  <dataValidations count="13">
    <dataValidation type="list" errorStyle="warning" allowBlank="1" showInputMessage="1" showErrorMessage="1" error="Sélectionnez un jour dans la liste. Sélectionnez ANNULER, puis appuyez sur ALT+FLÈCHE BAS pour choisir un jour dans la liste déroulante." prompt="Sélectionnez le jour de début de la semaine dans cette cellule. Appuyez sur Alt+Bas pour ouvrir la liste déroulante, puis sur Bas et Entrée pour effectuer une sélection" sqref="L5" xr:uid="{00000000-0002-0000-0000-000000000000}">
      <formula1>"dimanche, lundi"</formula1>
    </dataValidation>
    <dataValidation allowBlank="1" showInputMessage="1" showErrorMessage="1" prompt="Créez un calendrier personnalisé d’un mois dans ce classeur. Personnalisez l’année et le jour de début de la semaine pour tous les mois avec cette feuille de calcul Janvier. Chaque mois figure sur une feuille de calcul distincte." sqref="A1" xr:uid="{00000000-0002-0000-0000-000001000000}"/>
    <dataValidation allowBlank="1" showInputMessage="1" showErrorMessage="1" prompt="Entrez l’année dans la cellule ci-dessous." sqref="K4" xr:uid="{00000000-0002-0000-0000-000002000000}"/>
    <dataValidation allowBlank="1" showInputMessage="1" showErrorMessage="1" prompt="Sélectionnez le jour de début de la semaine dans la cellule ci-dessous." sqref="L4" xr:uid="{00000000-0002-0000-0000-000003000000}"/>
    <dataValidation allowBlank="1" showInputMessage="1" showErrorMessage="1" prompt="Entrez l’année dans cette cellule." sqref="K5" xr:uid="{00000000-0002-0000-0000-000004000000}"/>
    <dataValidation allowBlank="1" showInputMessage="1" showErrorMessage="1" prompt="Cette ligne contient les noms des jours de la semaine pour ce calendrier. Cette cellule contient le jour de début de la semaine. Pour modifier ce jour-là, entrez le nouveau jour dans la cellule L5 de cette feuille de calcul." sqref="B3" xr:uid="{00000000-0002-0000-0000-000005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000-000006000000}"/>
    <dataValidation allowBlank="1" showInputMessage="1" showErrorMessage="1" prompt="L’année dans cette cellule est automatiquement mise à jour en fonction de l’année entrée dans la cellule K5. Le calendrier ci-dessous inclut les dates des mois précédent et suivant dans une teinte plus claire." sqref="B2:D2" xr:uid="{00000000-0002-0000-0000-000007000000}"/>
    <dataValidation allowBlank="1" showInputMessage="1" showErrorMessage="1" prompt="Jour de la semaine défini automatiquement." sqref="C3:H3" xr:uid="{00000000-0002-0000-0000-000008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000-000009000000}"/>
    <dataValidation allowBlank="1" showInputMessage="1" prompt="Entrez les notes mensuelles dans cette cellule." sqref="D15:H15" xr:uid="{00000000-0002-0000-0000-00000A000000}"/>
    <dataValidation allowBlank="1" showInputMessage="1" prompt="Entrez les notes mensuelles dans la cellule ci-dessous." sqref="D14:H14" xr:uid="{00000000-0002-0000-0000-00000B000000}"/>
    <dataValidation allowBlank="1" showInputMessage="1" showErrorMessage="1" prompt="Entrez l’année et sélectionnez le jour de début du calendrier dans les cellules ci-dessous. Ces cellules Paramètres du calendrier ne s’imprimeront pas." sqref="K3" xr:uid="{00000000-0002-0000-0000-00000C000000}"/>
  </dataValidations>
  <printOptions horizontalCentered="1"/>
  <pageMargins left="0.25" right="0.25" top="0.5" bottom="0.5" header="0.3" footer="0.3"/>
  <pageSetup paperSize="9" orientation="landscape" r:id="rId1"/>
  <headerFooter differentFirst="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pageSetUpPr fitToPage="1"/>
  </sheetPr>
  <dimension ref="A1:I15"/>
  <sheetViews>
    <sheetView showGridLines="0" tabSelected="1" topLeftCell="A4" workbookViewId="0">
      <selection activeCell="H7" sqref="H7"/>
    </sheetView>
  </sheetViews>
  <sheetFormatPr baseColWidth="10" defaultColWidth="8.69921875" defaultRowHeight="13.8"/>
  <cols>
    <col min="1" max="1" width="1.59765625" style="1" customWidth="1"/>
    <col min="2" max="8" width="16.59765625" style="1" customWidth="1"/>
    <col min="9" max="9" width="1.59765625" style="2" customWidth="1"/>
    <col min="10" max="10" width="8.59765625" style="2" customWidth="1"/>
    <col min="11" max="16384" width="8.69921875" style="2"/>
  </cols>
  <sheetData>
    <row r="1" spans="1:9" ht="9" customHeight="1">
      <c r="I1" s="2" t="s">
        <v>1</v>
      </c>
    </row>
    <row r="2" spans="1:9" ht="96" customHeight="1">
      <c r="B2" s="99" t="str">
        <f>"Octobre "&amp;AnnéeCalendrier</f>
        <v>Octobre 2021</v>
      </c>
      <c r="C2" s="99"/>
      <c r="D2" s="99"/>
      <c r="E2" s="3"/>
      <c r="F2" s="3"/>
      <c r="G2" s="3"/>
      <c r="H2" s="4"/>
    </row>
    <row r="3" spans="1:9" s="11" customFormat="1" ht="24" customHeight="1">
      <c r="A3" s="10"/>
      <c r="B3" s="18" t="str">
        <f>DébutSemaine</f>
        <v>lundi</v>
      </c>
      <c r="C3" s="19" t="str">
        <f t="shared" ref="C3:H3" si="0">TEXT(C4,"jjjj")</f>
        <v>mardi</v>
      </c>
      <c r="D3" s="19" t="str">
        <f t="shared" si="0"/>
        <v>mercredi</v>
      </c>
      <c r="E3" s="19" t="str">
        <f t="shared" si="0"/>
        <v>jeudi</v>
      </c>
      <c r="F3" s="19" t="str">
        <f t="shared" si="0"/>
        <v>vendredi</v>
      </c>
      <c r="G3" s="19" t="str">
        <f t="shared" si="0"/>
        <v>samedi</v>
      </c>
      <c r="H3" s="20" t="str">
        <f t="shared" si="0"/>
        <v>dimanche</v>
      </c>
    </row>
    <row r="4" spans="1:9" s="6" customFormat="1" ht="24" customHeight="1">
      <c r="A4" s="5"/>
      <c r="B4" s="37">
        <f t="array" ref="B4:H4">JoursEtSemaines+DATE(AnnéeCalendrier,10,1)-WEEKDAY(DATE(AnnéeCalendrier,10,1),(DébutSemaine="Lundi")+1)+1</f>
        <v>44466</v>
      </c>
      <c r="C4" s="37">
        <v>44467</v>
      </c>
      <c r="D4" s="37">
        <v>44468</v>
      </c>
      <c r="E4" s="37">
        <v>44469</v>
      </c>
      <c r="F4" s="37">
        <v>44470</v>
      </c>
      <c r="G4" s="37">
        <v>44471</v>
      </c>
      <c r="H4" s="37">
        <v>44472</v>
      </c>
    </row>
    <row r="5" spans="1:9" s="14" customFormat="1" ht="56.1" customHeight="1">
      <c r="A5" s="13"/>
      <c r="B5" s="32"/>
      <c r="C5" s="32"/>
      <c r="D5" s="32"/>
      <c r="E5" s="32"/>
      <c r="F5" s="32"/>
      <c r="G5" s="32"/>
      <c r="H5" s="32"/>
    </row>
    <row r="6" spans="1:9" s="6" customFormat="1" ht="24" customHeight="1" thickBot="1">
      <c r="A6" s="5"/>
      <c r="B6" s="38">
        <f t="array" ref="B6:H6">JoursEtSemaines+DATE(AnnéeCalendrier,10,1)-WEEKDAY(DATE(AnnéeCalendrier,10,1),(DébutSemaine="Lundi")+1)+8</f>
        <v>44473</v>
      </c>
      <c r="C6" s="38">
        <v>44474</v>
      </c>
      <c r="D6" s="38">
        <v>44475</v>
      </c>
      <c r="E6" s="38">
        <v>44476</v>
      </c>
      <c r="F6" s="38">
        <v>44477</v>
      </c>
      <c r="G6" s="38">
        <v>44478</v>
      </c>
      <c r="H6" s="38">
        <v>44479</v>
      </c>
    </row>
    <row r="7" spans="1:9" s="14" customFormat="1" ht="56.1" customHeight="1" thickBot="1">
      <c r="A7" s="13"/>
      <c r="B7" s="31"/>
      <c r="C7" s="31"/>
      <c r="D7" s="59"/>
      <c r="E7" s="49" t="s">
        <v>16</v>
      </c>
      <c r="F7" s="77"/>
      <c r="G7" s="80" t="s">
        <v>8</v>
      </c>
      <c r="H7" s="49" t="s">
        <v>23</v>
      </c>
    </row>
    <row r="8" spans="1:9" s="6" customFormat="1" ht="24" customHeight="1" thickBot="1">
      <c r="A8" s="5"/>
      <c r="B8" s="39">
        <f t="array" ref="B8:H8">JoursEtSemaines+DATE(AnnéeCalendrier,10,1)-WEEKDAY(DATE(AnnéeCalendrier,10,1),(DébutSemaine="Lundi")+1)+15</f>
        <v>44480</v>
      </c>
      <c r="C8" s="39">
        <v>44481</v>
      </c>
      <c r="D8" s="39">
        <v>44482</v>
      </c>
      <c r="E8" s="61">
        <v>44483</v>
      </c>
      <c r="F8" s="39">
        <v>44484</v>
      </c>
      <c r="G8" s="61">
        <v>44485</v>
      </c>
      <c r="H8" s="61">
        <v>44486</v>
      </c>
    </row>
    <row r="9" spans="1:9" s="14" customFormat="1" ht="56.1" customHeight="1" thickBot="1">
      <c r="A9" s="13"/>
      <c r="B9" s="32"/>
      <c r="C9" s="32"/>
      <c r="D9" s="32"/>
      <c r="E9" s="32"/>
      <c r="F9" s="65"/>
      <c r="G9" s="58" t="s">
        <v>9</v>
      </c>
      <c r="H9" s="58" t="s">
        <v>21</v>
      </c>
    </row>
    <row r="10" spans="1:9" s="6" customFormat="1" ht="24" customHeight="1" thickBot="1">
      <c r="A10" s="5"/>
      <c r="B10" s="38">
        <f t="array" ref="B10:H10">JoursEtSemaines+DATE(AnnéeCalendrier,10,1)-WEEKDAY(DATE(AnnéeCalendrier,10,1),(DébutSemaine="Lundi")+1)+22</f>
        <v>44487</v>
      </c>
      <c r="C10" s="38">
        <v>44488</v>
      </c>
      <c r="D10" s="38">
        <v>44489</v>
      </c>
      <c r="E10" s="38">
        <v>44490</v>
      </c>
      <c r="F10" s="38">
        <v>44491</v>
      </c>
      <c r="G10" s="63">
        <v>44492</v>
      </c>
      <c r="H10" s="63">
        <v>44493</v>
      </c>
    </row>
    <row r="11" spans="1:9" s="14" customFormat="1" ht="56.1" customHeight="1" thickBot="1">
      <c r="A11" s="13"/>
      <c r="B11" s="31"/>
      <c r="C11" s="31"/>
      <c r="D11" s="59"/>
      <c r="E11" s="49" t="s">
        <v>16</v>
      </c>
      <c r="F11" s="77"/>
      <c r="G11" s="49" t="s">
        <v>19</v>
      </c>
      <c r="H11" s="60"/>
    </row>
    <row r="12" spans="1:9" s="6" customFormat="1" ht="24" customHeight="1" thickBot="1">
      <c r="A12" s="5"/>
      <c r="B12" s="39">
        <f t="array" ref="B12:H12">JoursEtSemaines+DATE(AnnéeCalendrier,10,1)-WEEKDAY(DATE(AnnéeCalendrier,10,1),(DébutSemaine="Lundi")+1)+29</f>
        <v>44494</v>
      </c>
      <c r="C12" s="39">
        <v>44495</v>
      </c>
      <c r="D12" s="39">
        <v>44496</v>
      </c>
      <c r="E12" s="61">
        <v>44497</v>
      </c>
      <c r="F12" s="39">
        <v>44498</v>
      </c>
      <c r="G12" s="61">
        <v>44499</v>
      </c>
      <c r="H12" s="39">
        <v>44500</v>
      </c>
    </row>
    <row r="13" spans="1:9" s="14" customFormat="1" ht="56.1" customHeight="1" thickBot="1">
      <c r="A13" s="13"/>
      <c r="B13" s="53" t="s">
        <v>15</v>
      </c>
      <c r="C13" s="62"/>
      <c r="D13" s="32"/>
      <c r="E13" s="32"/>
      <c r="F13" s="32"/>
      <c r="G13" s="32"/>
      <c r="H13" s="32"/>
    </row>
    <row r="14" spans="1:9" s="6" customFormat="1" ht="24" customHeight="1">
      <c r="A14" s="5"/>
      <c r="B14" s="63">
        <f t="array" ref="B14:C14">JoursEtSemaines+DATE(AnnéeCalendrier,10,1)-WEEKDAY(DATE(AnnéeCalendrier,10,1),(DébutSemaine="Lundi")+1)+36</f>
        <v>44501</v>
      </c>
      <c r="C14" s="38">
        <v>44502</v>
      </c>
      <c r="D14" s="100" t="s">
        <v>0</v>
      </c>
      <c r="E14" s="100"/>
      <c r="F14" s="100"/>
      <c r="G14" s="100"/>
      <c r="H14" s="101"/>
    </row>
    <row r="15" spans="1:9" s="14" customFormat="1" ht="56.1" customHeight="1">
      <c r="A15" s="13"/>
      <c r="B15" s="31"/>
      <c r="C15" s="31"/>
      <c r="D15" s="102"/>
      <c r="E15" s="102"/>
      <c r="F15" s="102"/>
      <c r="G15" s="102"/>
      <c r="H15" s="103"/>
    </row>
  </sheetData>
  <mergeCells count="3">
    <mergeCell ref="B2:D2"/>
    <mergeCell ref="D14:H14"/>
    <mergeCell ref="D15:H15"/>
  </mergeCells>
  <phoneticPr fontId="33"/>
  <conditionalFormatting sqref="B12:H12 B14:C14">
    <cfRule type="expression" dxfId="5" priority="2">
      <formula>AND(DAY(B12)&gt;=1,DAY(B12)&lt;=15)</formula>
    </cfRule>
  </conditionalFormatting>
  <conditionalFormatting sqref="B4:G4">
    <cfRule type="expression" dxfId="4" priority="1">
      <formula>DAY(B4)&gt;8</formula>
    </cfRule>
  </conditionalFormatting>
  <dataValidations count="8">
    <dataValidation allowBlank="1" showInputMessage="1" showErrorMessage="1" prompt="Jour de la semaine défini automatiquement." sqref="C3:H3" xr:uid="{00000000-0002-0000-0900-000000000000}"/>
    <dataValidation allowBlank="1" showInputMessage="1" showErrorMessage="1" prompt="Calendrier du mois d’octobre" sqref="A1" xr:uid="{00000000-0002-0000-09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900-000002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900-000003000000}"/>
    <dataValidation allowBlank="1" showInputMessage="1" prompt="Entrez les notes mensuelles dans la cellule ci-dessous." sqref="D14:H14" xr:uid="{00000000-0002-0000-0900-000004000000}"/>
    <dataValidation allowBlank="1" showInputMessage="1" prompt="Entrez les notes mensuelles dans cette cellule." sqref="D15:H15" xr:uid="{00000000-0002-0000-09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9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900-000007000000}"/>
  </dataValidations>
  <printOptions horizontalCentered="1"/>
  <pageMargins left="0.25" right="0.25" top="0.5" bottom="0.5" header="0.3" footer="0.3"/>
  <pageSetup paperSize="9" scale="93" orientation="landscape" r:id="rId1"/>
  <headerFooter differentFirst="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pageSetUpPr fitToPage="1"/>
  </sheetPr>
  <dimension ref="A1:I15"/>
  <sheetViews>
    <sheetView showGridLines="0" topLeftCell="A4" workbookViewId="0">
      <selection activeCell="C15" sqref="C15"/>
    </sheetView>
  </sheetViews>
  <sheetFormatPr baseColWidth="10" defaultColWidth="8.69921875" defaultRowHeight="13.8"/>
  <cols>
    <col min="1" max="1" width="1.59765625" style="1" customWidth="1"/>
    <col min="2" max="8" width="16.59765625" style="1" customWidth="1"/>
    <col min="9" max="9" width="1.59765625" style="2" customWidth="1"/>
    <col min="10" max="10" width="8.59765625" style="2" customWidth="1"/>
    <col min="11" max="16384" width="8.69921875" style="2"/>
  </cols>
  <sheetData>
    <row r="1" spans="1:9" ht="9" customHeight="1">
      <c r="I1" s="2" t="s">
        <v>1</v>
      </c>
    </row>
    <row r="2" spans="1:9" ht="96" customHeight="1">
      <c r="B2" s="99" t="str">
        <f>"Novembre "&amp;AnnéeCalendrier</f>
        <v>Novembre 2021</v>
      </c>
      <c r="C2" s="99"/>
      <c r="D2" s="99"/>
      <c r="E2" s="3"/>
      <c r="F2" s="3"/>
      <c r="G2" s="3"/>
      <c r="H2" s="4"/>
    </row>
    <row r="3" spans="1:9" s="11" customFormat="1" ht="24" customHeight="1">
      <c r="A3" s="10"/>
      <c r="B3" s="18" t="str">
        <f>DébutSemaine</f>
        <v>lundi</v>
      </c>
      <c r="C3" s="19" t="str">
        <f t="shared" ref="C3:H3" si="0">TEXT(C4,"jjjj")</f>
        <v>mardi</v>
      </c>
      <c r="D3" s="19" t="str">
        <f t="shared" si="0"/>
        <v>mercredi</v>
      </c>
      <c r="E3" s="19" t="str">
        <f t="shared" si="0"/>
        <v>jeudi</v>
      </c>
      <c r="F3" s="19" t="str">
        <f t="shared" si="0"/>
        <v>vendredi</v>
      </c>
      <c r="G3" s="19" t="str">
        <f t="shared" si="0"/>
        <v>samedi</v>
      </c>
      <c r="H3" s="20" t="str">
        <f t="shared" si="0"/>
        <v>dimanche</v>
      </c>
    </row>
    <row r="4" spans="1:9" s="6" customFormat="1" ht="24" customHeight="1" thickBot="1">
      <c r="A4" s="5"/>
      <c r="B4" s="37">
        <f t="array" ref="B4:H4">JoursEtSemaines+DATE(AnnéeCalendrier,11,1)-WEEKDAY(DATE(AnnéeCalendrier,11,1),(DébutSemaine="Lundi")+1)+1</f>
        <v>44501</v>
      </c>
      <c r="C4" s="37">
        <v>44502</v>
      </c>
      <c r="D4" s="37">
        <v>44503</v>
      </c>
      <c r="E4" s="37">
        <v>44504</v>
      </c>
      <c r="F4" s="37">
        <v>44505</v>
      </c>
      <c r="G4" s="37">
        <v>44506</v>
      </c>
      <c r="H4" s="37">
        <v>44507</v>
      </c>
    </row>
    <row r="5" spans="1:9" s="14" customFormat="1" ht="56.1" customHeight="1" thickBot="1">
      <c r="A5" s="13"/>
      <c r="B5" s="32"/>
      <c r="C5" s="32"/>
      <c r="D5" s="65"/>
      <c r="E5" s="58" t="s">
        <v>16</v>
      </c>
      <c r="F5" s="62"/>
      <c r="G5" s="65"/>
      <c r="H5" s="58" t="s">
        <v>24</v>
      </c>
    </row>
    <row r="6" spans="1:9" s="6" customFormat="1" ht="24" customHeight="1" thickBot="1">
      <c r="A6" s="5"/>
      <c r="B6" s="38">
        <f t="array" ref="B6:H6">JoursEtSemaines+DATE(AnnéeCalendrier,11,1)-WEEKDAY(DATE(AnnéeCalendrier,11,1),(DébutSemaine="Lundi")+1)+8</f>
        <v>44508</v>
      </c>
      <c r="C6" s="38">
        <v>44509</v>
      </c>
      <c r="D6" s="38">
        <v>44510</v>
      </c>
      <c r="E6" s="63">
        <v>44511</v>
      </c>
      <c r="F6" s="38">
        <v>44512</v>
      </c>
      <c r="G6" s="38">
        <v>44513</v>
      </c>
      <c r="H6" s="63">
        <v>44514</v>
      </c>
    </row>
    <row r="7" spans="1:9" s="14" customFormat="1" ht="56.1" customHeight="1" thickBot="1">
      <c r="A7" s="13"/>
      <c r="B7" s="31"/>
      <c r="C7" s="31"/>
      <c r="D7" s="59"/>
      <c r="E7" s="49" t="s">
        <v>24</v>
      </c>
      <c r="F7" s="60"/>
      <c r="G7" s="31"/>
      <c r="H7" s="31"/>
    </row>
    <row r="8" spans="1:9" s="6" customFormat="1" ht="24" customHeight="1" thickBot="1">
      <c r="A8" s="5"/>
      <c r="B8" s="39">
        <f t="array" ref="B8:H8">JoursEtSemaines+DATE(AnnéeCalendrier,11,1)-WEEKDAY(DATE(AnnéeCalendrier,11,1),(DébutSemaine="Lundi")+1)+15</f>
        <v>44515</v>
      </c>
      <c r="C8" s="39">
        <v>44516</v>
      </c>
      <c r="D8" s="39">
        <v>44517</v>
      </c>
      <c r="E8" s="61">
        <v>44518</v>
      </c>
      <c r="F8" s="39">
        <v>44519</v>
      </c>
      <c r="G8" s="39">
        <v>44520</v>
      </c>
      <c r="H8" s="39">
        <v>44521</v>
      </c>
    </row>
    <row r="9" spans="1:9" s="14" customFormat="1" ht="56.1" customHeight="1" thickBot="1">
      <c r="A9" s="13"/>
      <c r="B9" s="32"/>
      <c r="C9" s="32"/>
      <c r="D9" s="65"/>
      <c r="E9" s="58" t="s">
        <v>16</v>
      </c>
      <c r="F9" s="79"/>
      <c r="G9" s="58" t="s">
        <v>22</v>
      </c>
      <c r="H9" s="62"/>
    </row>
    <row r="10" spans="1:9" s="6" customFormat="1" ht="24" customHeight="1">
      <c r="A10" s="5"/>
      <c r="B10" s="38">
        <f t="array" ref="B10:H10">JoursEtSemaines+DATE(AnnéeCalendrier,11,1)-WEEKDAY(DATE(AnnéeCalendrier,11,1),(DébutSemaine="Lundi")+1)+22</f>
        <v>44522</v>
      </c>
      <c r="C10" s="38">
        <v>44523</v>
      </c>
      <c r="D10" s="38">
        <v>44524</v>
      </c>
      <c r="E10" s="63">
        <v>44525</v>
      </c>
      <c r="F10" s="38">
        <v>44526</v>
      </c>
      <c r="G10" s="63">
        <v>44527</v>
      </c>
      <c r="H10" s="38">
        <v>44528</v>
      </c>
    </row>
    <row r="11" spans="1:9" s="14" customFormat="1" ht="56.1" customHeight="1">
      <c r="A11" s="13"/>
      <c r="B11" s="31"/>
      <c r="C11" s="31"/>
      <c r="D11" s="31"/>
      <c r="E11" s="31"/>
      <c r="F11" s="31"/>
      <c r="G11" s="31"/>
      <c r="H11" s="31"/>
    </row>
    <row r="12" spans="1:9" s="6" customFormat="1" ht="24" customHeight="1" thickBot="1">
      <c r="A12" s="5"/>
      <c r="B12" s="39">
        <f t="array" ref="B12:H12">JoursEtSemaines+DATE(AnnéeCalendrier,11,1)-WEEKDAY(DATE(AnnéeCalendrier,11,1),(DébutSemaine="Lundi")+1)+29</f>
        <v>44529</v>
      </c>
      <c r="C12" s="39">
        <v>44530</v>
      </c>
      <c r="D12" s="39">
        <v>44531</v>
      </c>
      <c r="E12" s="39">
        <v>44532</v>
      </c>
      <c r="F12" s="39">
        <v>44533</v>
      </c>
      <c r="G12" s="39">
        <v>44534</v>
      </c>
      <c r="H12" s="39">
        <v>44535</v>
      </c>
    </row>
    <row r="13" spans="1:9" s="14" customFormat="1" ht="56.1" customHeight="1" thickBot="1">
      <c r="A13" s="13"/>
      <c r="B13" s="53" t="s">
        <v>15</v>
      </c>
      <c r="C13" s="62"/>
      <c r="D13" s="32"/>
      <c r="E13" s="32"/>
      <c r="F13" s="32"/>
      <c r="G13" s="32"/>
      <c r="H13" s="32"/>
    </row>
    <row r="14" spans="1:9" s="6" customFormat="1" ht="24" customHeight="1">
      <c r="A14" s="5"/>
      <c r="B14" s="63">
        <f t="array" ref="B14:C14">JoursEtSemaines+DATE(AnnéeCalendrier,11,1)-WEEKDAY(DATE(AnnéeCalendrier,11,1),(DébutSemaine="Lundi")+1)+36</f>
        <v>44536</v>
      </c>
      <c r="C14" s="38">
        <v>44537</v>
      </c>
      <c r="D14" s="100" t="s">
        <v>0</v>
      </c>
      <c r="E14" s="100"/>
      <c r="F14" s="100"/>
      <c r="G14" s="100"/>
      <c r="H14" s="101"/>
    </row>
    <row r="15" spans="1:9" s="14" customFormat="1" ht="56.1" customHeight="1">
      <c r="A15" s="13"/>
      <c r="B15" s="31"/>
      <c r="C15" s="31"/>
      <c r="D15" s="102"/>
      <c r="E15" s="102"/>
      <c r="F15" s="102"/>
      <c r="G15" s="102"/>
      <c r="H15" s="103"/>
    </row>
  </sheetData>
  <mergeCells count="3">
    <mergeCell ref="B2:D2"/>
    <mergeCell ref="D14:H14"/>
    <mergeCell ref="D15:H15"/>
  </mergeCells>
  <phoneticPr fontId="33"/>
  <conditionalFormatting sqref="B12:H12 B14:C14">
    <cfRule type="expression" dxfId="3" priority="2">
      <formula>AND(DAY(B12)&gt;=1,DAY(B12)&lt;=15)</formula>
    </cfRule>
  </conditionalFormatting>
  <conditionalFormatting sqref="B4:G4">
    <cfRule type="expression" dxfId="2" priority="1">
      <formula>DAY(B4)&gt;8</formula>
    </cfRule>
  </conditionalFormatting>
  <dataValidations count="8">
    <dataValidation allowBlank="1" showInputMessage="1" showErrorMessage="1" prompt="Jour de la semaine défini automatiquement." sqref="C3:H3" xr:uid="{00000000-0002-0000-0A00-000000000000}"/>
    <dataValidation allowBlank="1" showInputMessage="1" showErrorMessage="1" prompt="Calendrier du mois de novembre" sqref="A1" xr:uid="{00000000-0002-0000-0A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A00-000002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A00-000003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A00-000004000000}"/>
    <dataValidation allowBlank="1" showInputMessage="1" prompt="Entrez les notes mensuelles dans cette cellule." sqref="D15:H15" xr:uid="{00000000-0002-0000-0A00-000005000000}"/>
    <dataValidation allowBlank="1" showInputMessage="1" prompt="Entrez les notes mensuelles dans la cellule ci-dessous." sqref="D14:H14" xr:uid="{00000000-0002-0000-0A00-000006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A00-000007000000}"/>
  </dataValidations>
  <printOptions horizontalCentered="1"/>
  <pageMargins left="0.25" right="0.25" top="0.5" bottom="0.5" header="0.3" footer="0.3"/>
  <pageSetup paperSize="9" scale="93"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59999389629810485"/>
    <pageSetUpPr fitToPage="1"/>
  </sheetPr>
  <dimension ref="A1:I15"/>
  <sheetViews>
    <sheetView showGridLines="0" topLeftCell="A4" workbookViewId="0">
      <selection activeCell="F13" sqref="F13"/>
    </sheetView>
  </sheetViews>
  <sheetFormatPr baseColWidth="10" defaultColWidth="8.69921875" defaultRowHeight="13.8"/>
  <cols>
    <col min="1" max="1" width="1.59765625" style="1" customWidth="1"/>
    <col min="2" max="8" width="16.59765625" style="1" customWidth="1"/>
    <col min="9" max="9" width="1.59765625" style="2" customWidth="1"/>
    <col min="10" max="10" width="8.59765625" style="2" customWidth="1"/>
    <col min="11" max="16384" width="8.69921875" style="2"/>
  </cols>
  <sheetData>
    <row r="1" spans="1:9" ht="9" customHeight="1">
      <c r="I1" s="2" t="s">
        <v>1</v>
      </c>
    </row>
    <row r="2" spans="1:9" ht="96" customHeight="1">
      <c r="B2" s="82" t="str">
        <f>"Décembre "&amp;AnnéeCalendrier</f>
        <v>Décembre 2021</v>
      </c>
      <c r="C2" s="82"/>
      <c r="D2" s="82"/>
      <c r="E2" s="3"/>
      <c r="F2" s="3"/>
      <c r="G2" s="3"/>
      <c r="H2" s="4"/>
    </row>
    <row r="3" spans="1:9" s="11" customFormat="1" ht="24" customHeight="1">
      <c r="A3" s="10"/>
      <c r="B3" s="7" t="str">
        <f>DébutSemaine</f>
        <v>lundi</v>
      </c>
      <c r="C3" s="8" t="str">
        <f t="shared" ref="C3:H3" si="0">TEXT(C4,"jjjj")</f>
        <v>mardi</v>
      </c>
      <c r="D3" s="8" t="str">
        <f t="shared" si="0"/>
        <v>mercredi</v>
      </c>
      <c r="E3" s="8" t="str">
        <f t="shared" si="0"/>
        <v>jeudi</v>
      </c>
      <c r="F3" s="8" t="str">
        <f t="shared" si="0"/>
        <v>vendredi</v>
      </c>
      <c r="G3" s="8" t="str">
        <f t="shared" si="0"/>
        <v>samedi</v>
      </c>
      <c r="H3" s="9" t="str">
        <f t="shared" si="0"/>
        <v>dimanche</v>
      </c>
    </row>
    <row r="4" spans="1:9" s="6" customFormat="1" ht="24" customHeight="1" thickBot="1">
      <c r="A4" s="5"/>
      <c r="B4" s="33">
        <f t="array" ref="B4:H4">JoursEtSemaines+DATE(AnnéeCalendrier,12,1)-WEEKDAY(DATE(AnnéeCalendrier,12,1),(DébutSemaine="Lundi")+1)+1</f>
        <v>44529</v>
      </c>
      <c r="C4" s="33">
        <v>44530</v>
      </c>
      <c r="D4" s="33">
        <v>44531</v>
      </c>
      <c r="E4" s="33">
        <v>44532</v>
      </c>
      <c r="F4" s="33">
        <v>44533</v>
      </c>
      <c r="G4" s="33">
        <v>44534</v>
      </c>
      <c r="H4" s="34">
        <v>44535</v>
      </c>
    </row>
    <row r="5" spans="1:9" s="14" customFormat="1" ht="56.1" customHeight="1" thickBot="1">
      <c r="A5" s="13"/>
      <c r="B5" s="12"/>
      <c r="C5" s="12"/>
      <c r="D5" s="68"/>
      <c r="E5" s="58" t="s">
        <v>16</v>
      </c>
      <c r="F5" s="78"/>
      <c r="G5" s="58" t="s">
        <v>9</v>
      </c>
      <c r="H5" s="66"/>
    </row>
    <row r="6" spans="1:9" s="6" customFormat="1" ht="24" customHeight="1" thickBot="1">
      <c r="A6" s="5"/>
      <c r="B6" s="35">
        <f t="array" ref="B6:H6">JoursEtSemaines+DATE(AnnéeCalendrier,12,1)-WEEKDAY(DATE(AnnéeCalendrier,12,1),(DébutSemaine="Lundi")+1)+8</f>
        <v>44536</v>
      </c>
      <c r="C6" s="35">
        <v>44537</v>
      </c>
      <c r="D6" s="35">
        <v>44538</v>
      </c>
      <c r="E6" s="67">
        <v>44539</v>
      </c>
      <c r="F6" s="35">
        <v>44540</v>
      </c>
      <c r="G6" s="67">
        <v>44541</v>
      </c>
      <c r="H6" s="35">
        <v>44542</v>
      </c>
    </row>
    <row r="7" spans="1:9" s="14" customFormat="1" ht="56.1" customHeight="1" thickBot="1">
      <c r="A7" s="13"/>
      <c r="B7" s="15"/>
      <c r="C7" s="15"/>
      <c r="D7" s="15"/>
      <c r="E7" s="15"/>
      <c r="F7" s="69"/>
      <c r="G7" s="49" t="s">
        <v>8</v>
      </c>
      <c r="H7" s="70"/>
    </row>
    <row r="8" spans="1:9" s="6" customFormat="1" ht="24" customHeight="1" thickBot="1">
      <c r="A8" s="5"/>
      <c r="B8" s="36">
        <f t="array" ref="B8:H8">JoursEtSemaines+DATE(AnnéeCalendrier,12,1)-WEEKDAY(DATE(AnnéeCalendrier,12,1),(DébutSemaine="Lundi")+1)+15</f>
        <v>44543</v>
      </c>
      <c r="C8" s="36">
        <v>44544</v>
      </c>
      <c r="D8" s="36">
        <v>44545</v>
      </c>
      <c r="E8" s="36">
        <v>44546</v>
      </c>
      <c r="F8" s="36">
        <v>44547</v>
      </c>
      <c r="G8" s="71">
        <v>44548</v>
      </c>
      <c r="H8" s="36">
        <v>44549</v>
      </c>
    </row>
    <row r="9" spans="1:9" s="14" customFormat="1" ht="56.1" customHeight="1" thickBot="1">
      <c r="A9" s="13"/>
      <c r="B9" s="12"/>
      <c r="C9" s="12"/>
      <c r="D9" s="68"/>
      <c r="E9" s="58" t="s">
        <v>16</v>
      </c>
      <c r="F9" s="66"/>
      <c r="G9" s="12"/>
      <c r="H9" s="12"/>
    </row>
    <row r="10" spans="1:9" s="6" customFormat="1" ht="24" customHeight="1">
      <c r="A10" s="5"/>
      <c r="B10" s="35">
        <f t="array" ref="B10:H10">JoursEtSemaines+DATE(AnnéeCalendrier,12,1)-WEEKDAY(DATE(AnnéeCalendrier,12,1),(DébutSemaine="Lundi")+1)+22</f>
        <v>44550</v>
      </c>
      <c r="C10" s="35">
        <v>44551</v>
      </c>
      <c r="D10" s="35">
        <v>44552</v>
      </c>
      <c r="E10" s="67">
        <v>44553</v>
      </c>
      <c r="F10" s="35">
        <v>44554</v>
      </c>
      <c r="G10" s="35">
        <v>44555</v>
      </c>
      <c r="H10" s="35">
        <v>44556</v>
      </c>
    </row>
    <row r="11" spans="1:9" s="14" customFormat="1" ht="56.1" customHeight="1">
      <c r="A11" s="13"/>
      <c r="B11" s="15"/>
      <c r="C11" s="15"/>
      <c r="D11" s="15"/>
      <c r="E11" s="15"/>
      <c r="F11" s="15"/>
      <c r="G11" s="15"/>
      <c r="H11" s="15"/>
    </row>
    <row r="12" spans="1:9" s="6" customFormat="1" ht="24" customHeight="1" thickBot="1">
      <c r="A12" s="5"/>
      <c r="B12" s="36">
        <f t="array" ref="B12:H12">JoursEtSemaines+DATE(AnnéeCalendrier,12,1)-WEEKDAY(DATE(AnnéeCalendrier,12,1),(DébutSemaine="Lundi")+1)+29</f>
        <v>44557</v>
      </c>
      <c r="C12" s="36">
        <v>44558</v>
      </c>
      <c r="D12" s="36">
        <v>44559</v>
      </c>
      <c r="E12" s="36">
        <v>44560</v>
      </c>
      <c r="F12" s="36">
        <v>44561</v>
      </c>
      <c r="G12" s="36">
        <v>44562</v>
      </c>
      <c r="H12" s="36">
        <v>44563</v>
      </c>
    </row>
    <row r="13" spans="1:9" s="14" customFormat="1" ht="56.1" customHeight="1" thickBot="1">
      <c r="A13" s="13"/>
      <c r="B13" s="53" t="s">
        <v>15</v>
      </c>
      <c r="C13" s="66"/>
      <c r="D13" s="12"/>
      <c r="E13" s="12"/>
      <c r="F13" s="12"/>
      <c r="G13" s="12"/>
      <c r="H13" s="12"/>
    </row>
    <row r="14" spans="1:9" s="6" customFormat="1" ht="24" customHeight="1">
      <c r="A14" s="5"/>
      <c r="B14" s="67">
        <f t="array" ref="B14:C14">JoursEtSemaines+DATE(AnnéeCalendrier,12,1)-WEEKDAY(DATE(AnnéeCalendrier,12,1),(DébutSemaine="Lundi")+1)+36</f>
        <v>44564</v>
      </c>
      <c r="C14" s="35">
        <v>44565</v>
      </c>
      <c r="D14" s="83" t="s">
        <v>0</v>
      </c>
      <c r="E14" s="83"/>
      <c r="F14" s="83"/>
      <c r="G14" s="83"/>
      <c r="H14" s="84"/>
    </row>
    <row r="15" spans="1:9" s="14" customFormat="1" ht="56.1" customHeight="1">
      <c r="A15" s="13"/>
      <c r="B15" s="15"/>
      <c r="C15" s="15"/>
      <c r="D15" s="85"/>
      <c r="E15" s="85"/>
      <c r="F15" s="85"/>
      <c r="G15" s="85"/>
      <c r="H15" s="86"/>
    </row>
  </sheetData>
  <mergeCells count="3">
    <mergeCell ref="B2:D2"/>
    <mergeCell ref="D14:H14"/>
    <mergeCell ref="D15:H15"/>
  </mergeCells>
  <phoneticPr fontId="33"/>
  <conditionalFormatting sqref="B12:H12 B14:C14">
    <cfRule type="expression" dxfId="1" priority="2">
      <formula>AND(DAY(B12)&gt;=1,DAY(B12)&lt;=15)</formula>
    </cfRule>
  </conditionalFormatting>
  <conditionalFormatting sqref="B4:G4">
    <cfRule type="expression" dxfId="0" priority="1">
      <formula>DAY(B4)&gt;8</formula>
    </cfRule>
  </conditionalFormatting>
  <dataValidations count="8">
    <dataValidation allowBlank="1" showInputMessage="1" showErrorMessage="1" prompt="Jour de la semaine défini automatiquement." sqref="C3:H3" xr:uid="{00000000-0002-0000-0B00-000000000000}"/>
    <dataValidation allowBlank="1" showInputMessage="1" showErrorMessage="1" prompt="Calendrier du mois de décembre" sqref="A1" xr:uid="{00000000-0002-0000-0B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B00-000002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B00-000003000000}"/>
    <dataValidation allowBlank="1" showInputMessage="1" prompt="Entrez les notes mensuelles dans la cellule ci-dessous." sqref="D14:H14" xr:uid="{00000000-0002-0000-0B00-000004000000}"/>
    <dataValidation allowBlank="1" showInputMessage="1" prompt="Entrez les notes mensuelles dans cette cellule." sqref="D15:H15" xr:uid="{00000000-0002-0000-0B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B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B00-000007000000}"/>
  </dataValidations>
  <printOptions horizontalCentered="1"/>
  <pageMargins left="0.25" right="0.25" top="0.5" bottom="0.5" header="0.3" footer="0.3"/>
  <pageSetup paperSize="9" scale="93" orientation="landscape"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pageSetUpPr fitToPage="1"/>
  </sheetPr>
  <dimension ref="A1:I15"/>
  <sheetViews>
    <sheetView showGridLines="0" topLeftCell="A4" zoomScaleNormal="100" workbookViewId="0">
      <selection activeCell="B11" sqref="B11"/>
    </sheetView>
  </sheetViews>
  <sheetFormatPr baseColWidth="10" defaultColWidth="8.69921875" defaultRowHeight="13.8"/>
  <cols>
    <col min="1" max="1" width="1.59765625" style="1" customWidth="1"/>
    <col min="2" max="8" width="16.59765625" style="1" customWidth="1"/>
    <col min="9" max="9" width="1.59765625" style="2" customWidth="1"/>
    <col min="10" max="10" width="8.59765625" style="2" customWidth="1"/>
    <col min="11" max="16384" width="8.69921875" style="2"/>
  </cols>
  <sheetData>
    <row r="1" spans="1:9" ht="9" customHeight="1">
      <c r="I1" s="2" t="s">
        <v>1</v>
      </c>
    </row>
    <row r="2" spans="1:9" ht="96" customHeight="1">
      <c r="B2" s="82" t="str">
        <f>"Février "&amp;AnnéeCalendrier</f>
        <v>Février 2021</v>
      </c>
      <c r="C2" s="82"/>
      <c r="D2" s="82"/>
      <c r="E2" s="3"/>
      <c r="F2" s="3"/>
      <c r="G2" s="3"/>
      <c r="H2" s="4"/>
    </row>
    <row r="3" spans="1:9" s="11" customFormat="1" ht="24" customHeight="1">
      <c r="A3" s="10"/>
      <c r="B3" s="7" t="str">
        <f>DébutSemaine</f>
        <v>lundi</v>
      </c>
      <c r="C3" s="8" t="str">
        <f t="shared" ref="C3:H3" si="0">TEXT(C4,"jjjj")</f>
        <v>mardi</v>
      </c>
      <c r="D3" s="8" t="str">
        <f t="shared" si="0"/>
        <v>mercredi</v>
      </c>
      <c r="E3" s="8" t="str">
        <f t="shared" si="0"/>
        <v>jeudi</v>
      </c>
      <c r="F3" s="8" t="str">
        <f t="shared" si="0"/>
        <v>vendredi</v>
      </c>
      <c r="G3" s="8" t="str">
        <f t="shared" si="0"/>
        <v>samedi</v>
      </c>
      <c r="H3" s="9" t="str">
        <f t="shared" si="0"/>
        <v>dimanche</v>
      </c>
    </row>
    <row r="4" spans="1:9" s="6" customFormat="1" ht="24" customHeight="1">
      <c r="A4" s="5"/>
      <c r="B4" s="33">
        <f t="array" ref="B4:H4">JoursEtSemaines+DATE(AnnéeCalendrier,2,1)-WEEKDAY(DATE(AnnéeCalendrier,2,1),(DébutSemaine="Lundi")+1)+1</f>
        <v>44228</v>
      </c>
      <c r="C4" s="33">
        <v>44229</v>
      </c>
      <c r="D4" s="33">
        <v>44230</v>
      </c>
      <c r="E4" s="33">
        <v>44231</v>
      </c>
      <c r="F4" s="33">
        <v>44232</v>
      </c>
      <c r="G4" s="33">
        <v>44233</v>
      </c>
      <c r="H4" s="34">
        <v>44234</v>
      </c>
    </row>
    <row r="5" spans="1:9" s="14" customFormat="1" ht="56.1" customHeight="1">
      <c r="A5" s="13"/>
      <c r="B5" s="12"/>
      <c r="C5" s="12"/>
      <c r="D5" s="12"/>
      <c r="E5" s="12"/>
      <c r="F5" s="12"/>
      <c r="G5" s="12"/>
      <c r="H5" s="12"/>
    </row>
    <row r="6" spans="1:9" s="6" customFormat="1" ht="24" customHeight="1" thickBot="1">
      <c r="A6" s="5"/>
      <c r="B6" s="35">
        <f t="array" ref="B6:H6">JoursEtSemaines+DATE(AnnéeCalendrier,2,1)-WEEKDAY(DATE(AnnéeCalendrier,2,1),(DébutSemaine="Lundi")+1)+8</f>
        <v>44235</v>
      </c>
      <c r="C6" s="35">
        <v>44236</v>
      </c>
      <c r="D6" s="35">
        <v>44237</v>
      </c>
      <c r="E6" s="35">
        <v>44238</v>
      </c>
      <c r="F6" s="35">
        <v>44239</v>
      </c>
      <c r="G6" s="35">
        <v>44240</v>
      </c>
      <c r="H6" s="35">
        <v>44241</v>
      </c>
    </row>
    <row r="7" spans="1:9" s="14" customFormat="1" ht="56.1" customHeight="1" thickBot="1">
      <c r="A7" s="13"/>
      <c r="B7" s="15"/>
      <c r="C7" s="15"/>
      <c r="D7" s="15"/>
      <c r="E7" s="15"/>
      <c r="F7" s="69"/>
      <c r="G7" s="49" t="s">
        <v>10</v>
      </c>
      <c r="H7" s="70"/>
    </row>
    <row r="8" spans="1:9" s="6" customFormat="1" ht="24" customHeight="1">
      <c r="A8" s="5"/>
      <c r="B8" s="36">
        <f t="array" ref="B8:H8">JoursEtSemaines+DATE(AnnéeCalendrier,2,1)-WEEKDAY(DATE(AnnéeCalendrier,2,1),(DébutSemaine="Lundi")+1)+15</f>
        <v>44242</v>
      </c>
      <c r="C8" s="36">
        <v>44243</v>
      </c>
      <c r="D8" s="36">
        <v>44244</v>
      </c>
      <c r="E8" s="36">
        <v>44245</v>
      </c>
      <c r="F8" s="36">
        <v>44246</v>
      </c>
      <c r="G8" s="71">
        <v>44247</v>
      </c>
      <c r="H8" s="36">
        <v>44248</v>
      </c>
    </row>
    <row r="9" spans="1:9" s="14" customFormat="1" ht="56.1" customHeight="1">
      <c r="A9" s="13"/>
      <c r="B9" s="12"/>
      <c r="C9" s="12"/>
      <c r="D9" s="12"/>
      <c r="E9" s="12"/>
      <c r="F9" s="12"/>
      <c r="G9" s="12"/>
      <c r="H9" s="12"/>
    </row>
    <row r="10" spans="1:9" s="6" customFormat="1" ht="24" customHeight="1" thickBot="1">
      <c r="A10" s="5"/>
      <c r="B10" s="35">
        <f t="array" ref="B10:H10">JoursEtSemaines+DATE(AnnéeCalendrier,2,1)-WEEKDAY(DATE(AnnéeCalendrier,2,1),(DébutSemaine="Lundi")+1)+22</f>
        <v>44249</v>
      </c>
      <c r="C10" s="35">
        <v>44250</v>
      </c>
      <c r="D10" s="35">
        <v>44251</v>
      </c>
      <c r="E10" s="35">
        <v>44252</v>
      </c>
      <c r="F10" s="35">
        <v>44253</v>
      </c>
      <c r="G10" s="35">
        <v>44254</v>
      </c>
      <c r="H10" s="35">
        <v>44255</v>
      </c>
    </row>
    <row r="11" spans="1:9" s="14" customFormat="1" ht="56.1" customHeight="1" thickBot="1">
      <c r="A11" s="13"/>
      <c r="B11" s="50" t="s">
        <v>13</v>
      </c>
      <c r="C11" s="70"/>
      <c r="D11" s="15"/>
      <c r="E11" s="15"/>
      <c r="F11" s="15"/>
      <c r="G11" s="15"/>
      <c r="H11" s="15"/>
    </row>
    <row r="12" spans="1:9" s="6" customFormat="1" ht="24" customHeight="1">
      <c r="A12" s="5"/>
      <c r="B12" s="71">
        <f t="array" ref="B12:H12">JoursEtSemaines+DATE(AnnéeCalendrier,2,1)-WEEKDAY(DATE(AnnéeCalendrier,2,1),(DébutSemaine="Lundi")+1)+29</f>
        <v>44256</v>
      </c>
      <c r="C12" s="36">
        <v>44257</v>
      </c>
      <c r="D12" s="36">
        <v>44258</v>
      </c>
      <c r="E12" s="36">
        <v>44259</v>
      </c>
      <c r="F12" s="36">
        <v>44260</v>
      </c>
      <c r="G12" s="36">
        <v>44261</v>
      </c>
      <c r="H12" s="36">
        <v>44262</v>
      </c>
    </row>
    <row r="13" spans="1:9" s="14" customFormat="1" ht="56.1" customHeight="1">
      <c r="A13" s="13"/>
      <c r="B13" s="12"/>
      <c r="C13" s="12"/>
      <c r="D13" s="12"/>
      <c r="E13" s="12"/>
      <c r="F13" s="12"/>
      <c r="G13" s="12"/>
      <c r="H13" s="12"/>
    </row>
    <row r="14" spans="1:9" s="6" customFormat="1" ht="24" customHeight="1">
      <c r="A14" s="5"/>
      <c r="B14" s="35">
        <f t="array" ref="B14:C14">JoursEtSemaines+DATE(AnnéeCalendrier,2,1)-WEEKDAY(DATE(AnnéeCalendrier,2,1),(DébutSemaine="Lundi")+1)+36</f>
        <v>44263</v>
      </c>
      <c r="C14" s="35">
        <v>44264</v>
      </c>
      <c r="D14" s="83" t="s">
        <v>0</v>
      </c>
      <c r="E14" s="83"/>
      <c r="F14" s="83"/>
      <c r="G14" s="83"/>
      <c r="H14" s="84"/>
    </row>
    <row r="15" spans="1:9" s="14" customFormat="1" ht="56.1" customHeight="1">
      <c r="A15" s="13"/>
      <c r="B15" s="15"/>
      <c r="C15" s="15"/>
      <c r="D15" s="85"/>
      <c r="E15" s="85"/>
      <c r="F15" s="85"/>
      <c r="G15" s="85"/>
      <c r="H15" s="86"/>
    </row>
  </sheetData>
  <mergeCells count="3">
    <mergeCell ref="B2:D2"/>
    <mergeCell ref="D14:H14"/>
    <mergeCell ref="D15:H15"/>
  </mergeCells>
  <phoneticPr fontId="33"/>
  <conditionalFormatting sqref="B12:H12 B14:C14">
    <cfRule type="expression" dxfId="21" priority="2">
      <formula>AND(DAY(B12)&gt;=1,DAY(B12)&lt;=15)</formula>
    </cfRule>
  </conditionalFormatting>
  <conditionalFormatting sqref="B4:G4">
    <cfRule type="expression" dxfId="20" priority="1">
      <formula>DAY(B4)&gt;8</formula>
    </cfRule>
  </conditionalFormatting>
  <dataValidations count="8">
    <dataValidation allowBlank="1" showInputMessage="1" showErrorMessage="1" prompt="Jour de la semaine défini automatiquement." sqref="C3:H3" xr:uid="{00000000-0002-0000-0100-000000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100-000001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100-000002000000}"/>
    <dataValidation allowBlank="1" showInputMessage="1" showErrorMessage="1" prompt="Calendrier du mois de février" sqref="A1" xr:uid="{00000000-0002-0000-0100-000003000000}"/>
    <dataValidation allowBlank="1" showInputMessage="1" prompt="Entrez les notes mensuelles dans la cellule ci-dessous." sqref="D14:H14" xr:uid="{00000000-0002-0000-0100-000004000000}"/>
    <dataValidation allowBlank="1" showInputMessage="1" prompt="Entrez les notes mensuelles dans cette cellule." sqref="D15:H15" xr:uid="{00000000-0002-0000-01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1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100-000007000000}"/>
  </dataValidations>
  <printOptions horizontalCentered="1"/>
  <pageMargins left="0.25" right="0.25" top="0.5" bottom="0.5" header="0.3" footer="0.3"/>
  <pageSetup paperSize="9" scale="93" orientation="landscape"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A1:I15"/>
  <sheetViews>
    <sheetView showGridLines="0" topLeftCell="A7" zoomScaleNormal="100" workbookViewId="0">
      <selection activeCell="B13" sqref="B13"/>
    </sheetView>
  </sheetViews>
  <sheetFormatPr baseColWidth="10" defaultColWidth="8.69921875" defaultRowHeight="13.8"/>
  <cols>
    <col min="1" max="1" width="1.59765625" style="1" customWidth="1"/>
    <col min="2" max="8" width="16.59765625" style="1" customWidth="1"/>
    <col min="9" max="9" width="1.59765625" style="2" customWidth="1"/>
    <col min="10" max="10" width="8.59765625" style="2" customWidth="1"/>
    <col min="11" max="16384" width="8.69921875" style="2"/>
  </cols>
  <sheetData>
    <row r="1" spans="1:9" ht="9" customHeight="1">
      <c r="I1" s="2" t="s">
        <v>1</v>
      </c>
    </row>
    <row r="2" spans="1:9" ht="96" customHeight="1">
      <c r="B2" s="88" t="str">
        <f>"Mars "&amp;AnnéeCalendrier</f>
        <v>Mars 2021</v>
      </c>
      <c r="C2" s="88"/>
      <c r="D2" s="88"/>
      <c r="E2" s="3"/>
      <c r="F2" s="3"/>
      <c r="G2" s="3"/>
      <c r="H2" s="4"/>
    </row>
    <row r="3" spans="1:9" s="11" customFormat="1" ht="24" customHeight="1">
      <c r="A3" s="10"/>
      <c r="B3" s="21" t="str">
        <f>DébutSemaine</f>
        <v>lundi</v>
      </c>
      <c r="C3" s="22" t="str">
        <f t="shared" ref="C3:H3" si="0">TEXT(C4,"jjjj")</f>
        <v>mardi</v>
      </c>
      <c r="D3" s="22" t="str">
        <f t="shared" si="0"/>
        <v>mercredi</v>
      </c>
      <c r="E3" s="22" t="str">
        <f t="shared" si="0"/>
        <v>jeudi</v>
      </c>
      <c r="F3" s="22" t="str">
        <f t="shared" si="0"/>
        <v>vendredi</v>
      </c>
      <c r="G3" s="22" t="str">
        <f t="shared" si="0"/>
        <v>samedi</v>
      </c>
      <c r="H3" s="23" t="str">
        <f t="shared" si="0"/>
        <v>dimanche</v>
      </c>
    </row>
    <row r="4" spans="1:9" s="6" customFormat="1" ht="24" customHeight="1">
      <c r="A4" s="5"/>
      <c r="B4" s="43">
        <f t="array" ref="B4:H4">JoursEtSemaines+DATE(AnnéeCalendrier,3,1)-WEEKDAY(DATE(AnnéeCalendrier,3,1),(DébutSemaine="Lundi")+1)+1</f>
        <v>44256</v>
      </c>
      <c r="C4" s="43">
        <v>44257</v>
      </c>
      <c r="D4" s="43">
        <v>44258</v>
      </c>
      <c r="E4" s="43">
        <v>44259</v>
      </c>
      <c r="F4" s="43">
        <v>44260</v>
      </c>
      <c r="G4" s="43">
        <v>44261</v>
      </c>
      <c r="H4" s="43">
        <v>44262</v>
      </c>
    </row>
    <row r="5" spans="1:9" s="14" customFormat="1" ht="56.1" customHeight="1">
      <c r="A5" s="13"/>
      <c r="B5" s="25"/>
      <c r="C5" s="25"/>
      <c r="D5" s="25"/>
      <c r="E5" s="25"/>
      <c r="F5" s="25"/>
      <c r="G5" s="25"/>
      <c r="H5" s="25"/>
    </row>
    <row r="6" spans="1:9" s="6" customFormat="1" ht="24" customHeight="1">
      <c r="A6" s="5"/>
      <c r="B6" s="44">
        <f t="array" ref="B6:H6">JoursEtSemaines+DATE(AnnéeCalendrier,3,1)-WEEKDAY(DATE(AnnéeCalendrier,3,1),(DébutSemaine="Lundi")+1)+8</f>
        <v>44263</v>
      </c>
      <c r="C6" s="44">
        <v>44264</v>
      </c>
      <c r="D6" s="44">
        <v>44265</v>
      </c>
      <c r="E6" s="44">
        <v>44266</v>
      </c>
      <c r="F6" s="44">
        <v>44267</v>
      </c>
      <c r="G6" s="44">
        <v>44268</v>
      </c>
      <c r="H6" s="44">
        <v>44269</v>
      </c>
    </row>
    <row r="7" spans="1:9" s="14" customFormat="1" ht="56.1" customHeight="1">
      <c r="A7" s="13"/>
      <c r="B7" s="24"/>
      <c r="C7" s="24"/>
      <c r="D7" s="24"/>
      <c r="E7" s="24"/>
      <c r="F7" s="24"/>
      <c r="G7" s="24"/>
      <c r="H7" s="24"/>
    </row>
    <row r="8" spans="1:9" s="6" customFormat="1" ht="24" customHeight="1" thickBot="1">
      <c r="A8" s="5"/>
      <c r="B8" s="45">
        <f t="array" ref="B8:H8">JoursEtSemaines+DATE(AnnéeCalendrier,3,1)-WEEKDAY(DATE(AnnéeCalendrier,3,1),(DébutSemaine="Lundi")+1)+15</f>
        <v>44270</v>
      </c>
      <c r="C8" s="45">
        <v>44271</v>
      </c>
      <c r="D8" s="45">
        <v>44272</v>
      </c>
      <c r="E8" s="45">
        <v>44273</v>
      </c>
      <c r="F8" s="45">
        <v>44274</v>
      </c>
      <c r="G8" s="45">
        <v>44275</v>
      </c>
      <c r="H8" s="45">
        <v>44276</v>
      </c>
    </row>
    <row r="9" spans="1:9" s="14" customFormat="1" ht="56.1" customHeight="1" thickBot="1">
      <c r="A9" s="13"/>
      <c r="B9" s="25"/>
      <c r="C9" s="25"/>
      <c r="D9" s="25"/>
      <c r="E9" s="25"/>
      <c r="F9" s="72"/>
      <c r="G9" s="58" t="s">
        <v>11</v>
      </c>
      <c r="H9" s="73"/>
    </row>
    <row r="10" spans="1:9" s="6" customFormat="1" ht="24" customHeight="1">
      <c r="A10" s="5"/>
      <c r="B10" s="44">
        <f t="array" ref="B10:H10">JoursEtSemaines+DATE(AnnéeCalendrier,3,1)-WEEKDAY(DATE(AnnéeCalendrier,3,1),(DébutSemaine="Lundi")+1)+22</f>
        <v>44277</v>
      </c>
      <c r="C10" s="44">
        <v>44278</v>
      </c>
      <c r="D10" s="44">
        <v>44279</v>
      </c>
      <c r="E10" s="44">
        <v>44280</v>
      </c>
      <c r="F10" s="44">
        <v>44281</v>
      </c>
      <c r="G10" s="74">
        <v>44282</v>
      </c>
      <c r="H10" s="44">
        <v>44283</v>
      </c>
    </row>
    <row r="11" spans="1:9" s="14" customFormat="1" ht="56.1" customHeight="1">
      <c r="A11" s="13"/>
      <c r="B11" s="24"/>
      <c r="C11" s="24"/>
      <c r="D11" s="24"/>
      <c r="E11" s="24"/>
      <c r="F11" s="24"/>
      <c r="G11" s="24"/>
      <c r="H11" s="24"/>
    </row>
    <row r="12" spans="1:9" s="6" customFormat="1" ht="24" customHeight="1" thickBot="1">
      <c r="A12" s="5"/>
      <c r="B12" s="45">
        <f t="array" ref="B12:H12">JoursEtSemaines+DATE(AnnéeCalendrier,3,1)-WEEKDAY(DATE(AnnéeCalendrier,3,1),(DébutSemaine="Lundi")+1)+29</f>
        <v>44284</v>
      </c>
      <c r="C12" s="45">
        <v>44285</v>
      </c>
      <c r="D12" s="45">
        <v>44286</v>
      </c>
      <c r="E12" s="45">
        <v>44287</v>
      </c>
      <c r="F12" s="45">
        <v>44288</v>
      </c>
      <c r="G12" s="45">
        <v>44289</v>
      </c>
      <c r="H12" s="45">
        <v>44290</v>
      </c>
    </row>
    <row r="13" spans="1:9" s="14" customFormat="1" ht="56.1" customHeight="1" thickBot="1">
      <c r="A13" s="13"/>
      <c r="B13" s="53" t="s">
        <v>13</v>
      </c>
      <c r="C13" s="73"/>
      <c r="D13" s="25"/>
      <c r="E13" s="25"/>
      <c r="F13" s="25"/>
      <c r="G13" s="25"/>
      <c r="H13" s="25"/>
    </row>
    <row r="14" spans="1:9" s="6" customFormat="1" ht="24" customHeight="1">
      <c r="A14" s="5"/>
      <c r="B14" s="74">
        <f t="array" ref="B14:C14">JoursEtSemaines+DATE(AnnéeCalendrier,3,1)-WEEKDAY(DATE(AnnéeCalendrier,3,1),(DébutSemaine="Lundi")+1)+36</f>
        <v>44291</v>
      </c>
      <c r="C14" s="44">
        <v>44292</v>
      </c>
      <c r="D14" s="89" t="s">
        <v>0</v>
      </c>
      <c r="E14" s="89"/>
      <c r="F14" s="89"/>
      <c r="G14" s="89"/>
      <c r="H14" s="90"/>
    </row>
    <row r="15" spans="1:9" s="14" customFormat="1" ht="56.1" customHeight="1">
      <c r="A15" s="13"/>
      <c r="B15" s="24"/>
      <c r="C15" s="24"/>
      <c r="D15" s="91"/>
      <c r="E15" s="91"/>
      <c r="F15" s="91"/>
      <c r="G15" s="91"/>
      <c r="H15" s="92"/>
    </row>
  </sheetData>
  <mergeCells count="3">
    <mergeCell ref="B2:D2"/>
    <mergeCell ref="D14:H14"/>
    <mergeCell ref="D15:H15"/>
  </mergeCells>
  <phoneticPr fontId="33"/>
  <conditionalFormatting sqref="B12:H12 B14:C14">
    <cfRule type="expression" dxfId="19" priority="2">
      <formula>AND(DAY(B12)&gt;=1,DAY(B12)&lt;=15)</formula>
    </cfRule>
  </conditionalFormatting>
  <conditionalFormatting sqref="B4:G4">
    <cfRule type="expression" dxfId="18" priority="1">
      <formula>DAY(B4)&gt;8</formula>
    </cfRule>
  </conditionalFormatting>
  <dataValidations count="8">
    <dataValidation allowBlank="1" showInputMessage="1" showErrorMessage="1" prompt="Calendrier du mois de mars" sqref="A1" xr:uid="{00000000-0002-0000-0200-000000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200-000001000000}"/>
    <dataValidation allowBlank="1" showInputMessage="1" showErrorMessage="1" prompt="Jour de la semaine défini automatiquement." sqref="C3:H3" xr:uid="{00000000-0002-0000-0200-000002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200-000003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200-000004000000}"/>
    <dataValidation allowBlank="1" showInputMessage="1" prompt="Entrez les notes mensuelles dans cette cellule." sqref="D15:H15" xr:uid="{00000000-0002-0000-0200-000005000000}"/>
    <dataValidation allowBlank="1" showInputMessage="1" prompt="Entrez les notes mensuelles dans la cellule ci-dessous." sqref="D14:H14" xr:uid="{00000000-0002-0000-0200-000006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200-000007000000}"/>
  </dataValidations>
  <printOptions horizontalCentered="1"/>
  <pageMargins left="0.25" right="0.25" top="0.5" bottom="0.5" header="0.3" footer="0.3"/>
  <pageSetup paperSize="9" scale="93"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pageSetUpPr fitToPage="1"/>
  </sheetPr>
  <dimension ref="A1:I15"/>
  <sheetViews>
    <sheetView showGridLines="0" topLeftCell="A4" workbookViewId="0">
      <selection activeCell="B13" sqref="B13"/>
    </sheetView>
  </sheetViews>
  <sheetFormatPr baseColWidth="10" defaultColWidth="8.69921875" defaultRowHeight="13.8"/>
  <cols>
    <col min="1" max="1" width="1.59765625" style="1" customWidth="1"/>
    <col min="2" max="8" width="16.59765625" style="1" customWidth="1"/>
    <col min="9" max="9" width="1.59765625" style="2" customWidth="1"/>
    <col min="10" max="10" width="8.59765625" style="2" customWidth="1"/>
    <col min="11" max="16384" width="8.69921875" style="2"/>
  </cols>
  <sheetData>
    <row r="1" spans="1:9" ht="9" customHeight="1">
      <c r="I1" s="2" t="s">
        <v>1</v>
      </c>
    </row>
    <row r="2" spans="1:9" ht="96" customHeight="1">
      <c r="B2" s="88" t="str">
        <f>"Avril "&amp;AnnéeCalendrier</f>
        <v>Avril 2021</v>
      </c>
      <c r="C2" s="88"/>
      <c r="D2" s="88"/>
      <c r="E2" s="3"/>
      <c r="F2" s="3"/>
      <c r="G2" s="3"/>
      <c r="H2" s="4"/>
    </row>
    <row r="3" spans="1:9" s="11" customFormat="1" ht="24" customHeight="1">
      <c r="A3" s="10"/>
      <c r="B3" s="21" t="str">
        <f>DébutSemaine</f>
        <v>lundi</v>
      </c>
      <c r="C3" s="22" t="str">
        <f t="shared" ref="C3:H3" si="0">TEXT(C4,"jjjj")</f>
        <v>mardi</v>
      </c>
      <c r="D3" s="22" t="str">
        <f t="shared" si="0"/>
        <v>mercredi</v>
      </c>
      <c r="E3" s="22" t="str">
        <f t="shared" si="0"/>
        <v>jeudi</v>
      </c>
      <c r="F3" s="22" t="str">
        <f t="shared" si="0"/>
        <v>vendredi</v>
      </c>
      <c r="G3" s="22" t="str">
        <f t="shared" si="0"/>
        <v>samedi</v>
      </c>
      <c r="H3" s="23" t="str">
        <f t="shared" si="0"/>
        <v>dimanche</v>
      </c>
    </row>
    <row r="4" spans="1:9" s="6" customFormat="1" ht="24" customHeight="1" thickBot="1">
      <c r="A4" s="5"/>
      <c r="B4" s="43">
        <f t="array" ref="B4:H4">JoursEtSemaines+DATE(AnnéeCalendrier,4,1)-WEEKDAY(DATE(AnnéeCalendrier,4,1),(DébutSemaine="Lundi")+1)+1</f>
        <v>44284</v>
      </c>
      <c r="C4" s="43">
        <v>44285</v>
      </c>
      <c r="D4" s="43">
        <v>44286</v>
      </c>
      <c r="E4" s="43">
        <v>44287</v>
      </c>
      <c r="F4" s="43">
        <v>44288</v>
      </c>
      <c r="G4" s="43">
        <v>44289</v>
      </c>
      <c r="H4" s="43">
        <v>44290</v>
      </c>
    </row>
    <row r="5" spans="1:9" s="14" customFormat="1" ht="56.1" customHeight="1" thickBot="1">
      <c r="A5" s="13"/>
      <c r="B5" s="25"/>
      <c r="C5" s="25"/>
      <c r="D5" s="25"/>
      <c r="E5" s="25"/>
      <c r="F5" s="72"/>
      <c r="G5" s="58" t="s">
        <v>12</v>
      </c>
      <c r="H5" s="73"/>
    </row>
    <row r="6" spans="1:9" s="6" customFormat="1" ht="24" customHeight="1" thickBot="1">
      <c r="A6" s="5"/>
      <c r="B6" s="44">
        <f t="array" ref="B6:H6">JoursEtSemaines+DATE(AnnéeCalendrier,4,1)-WEEKDAY(DATE(AnnéeCalendrier,4,1),(DébutSemaine="Lundi")+1)+8</f>
        <v>44291</v>
      </c>
      <c r="C6" s="44">
        <v>44292</v>
      </c>
      <c r="D6" s="44">
        <v>44293</v>
      </c>
      <c r="E6" s="44">
        <v>44294</v>
      </c>
      <c r="F6" s="44">
        <v>44295</v>
      </c>
      <c r="G6" s="74">
        <v>44296</v>
      </c>
      <c r="H6" s="44">
        <v>44297</v>
      </c>
    </row>
    <row r="7" spans="1:9" s="14" customFormat="1" ht="56.1" customHeight="1" thickBot="1">
      <c r="A7" s="13"/>
      <c r="B7" s="24"/>
      <c r="C7" s="24"/>
      <c r="D7" s="24"/>
      <c r="E7" s="24"/>
      <c r="F7" s="46"/>
      <c r="G7" s="49" t="s">
        <v>10</v>
      </c>
      <c r="H7" s="47"/>
    </row>
    <row r="8" spans="1:9" s="6" customFormat="1" ht="24" customHeight="1">
      <c r="A8" s="5"/>
      <c r="B8" s="45">
        <f t="array" ref="B8:H8">JoursEtSemaines+DATE(AnnéeCalendrier,4,1)-WEEKDAY(DATE(AnnéeCalendrier,4,1),(DébutSemaine="Lundi")+1)+15</f>
        <v>44298</v>
      </c>
      <c r="C8" s="45">
        <v>44299</v>
      </c>
      <c r="D8" s="45">
        <v>44300</v>
      </c>
      <c r="E8" s="45">
        <v>44301</v>
      </c>
      <c r="F8" s="45">
        <v>44302</v>
      </c>
      <c r="G8" s="48">
        <v>44303</v>
      </c>
      <c r="H8" s="45">
        <v>44304</v>
      </c>
    </row>
    <row r="9" spans="1:9" s="14" customFormat="1" ht="56.1" customHeight="1">
      <c r="A9" s="13"/>
      <c r="B9" s="25"/>
      <c r="C9" s="25"/>
      <c r="D9" s="25"/>
      <c r="E9" s="25"/>
      <c r="F9" s="25"/>
      <c r="G9" s="25"/>
      <c r="H9" s="25"/>
    </row>
    <row r="10" spans="1:9" s="6" customFormat="1" ht="24" customHeight="1">
      <c r="A10" s="5"/>
      <c r="B10" s="44">
        <f t="array" ref="B10:H10">JoursEtSemaines+DATE(AnnéeCalendrier,4,1)-WEEKDAY(DATE(AnnéeCalendrier,4,1),(DébutSemaine="Lundi")+1)+22</f>
        <v>44305</v>
      </c>
      <c r="C10" s="44">
        <v>44306</v>
      </c>
      <c r="D10" s="44">
        <v>44307</v>
      </c>
      <c r="E10" s="44">
        <v>44308</v>
      </c>
      <c r="F10" s="44">
        <v>44309</v>
      </c>
      <c r="G10" s="44">
        <v>44310</v>
      </c>
      <c r="H10" s="44">
        <v>44311</v>
      </c>
    </row>
    <row r="11" spans="1:9" s="14" customFormat="1" ht="56.1" customHeight="1">
      <c r="A11" s="13"/>
      <c r="B11" s="24"/>
      <c r="C11" s="24"/>
      <c r="D11" s="24"/>
      <c r="E11" s="24"/>
      <c r="F11" s="24"/>
      <c r="G11" s="24"/>
      <c r="H11" s="24"/>
    </row>
    <row r="12" spans="1:9" s="6" customFormat="1" ht="24" customHeight="1" thickBot="1">
      <c r="A12" s="5"/>
      <c r="B12" s="45">
        <f t="array" ref="B12:H12">JoursEtSemaines+DATE(AnnéeCalendrier,4,1)-WEEKDAY(DATE(AnnéeCalendrier,4,1),(DébutSemaine="Lundi")+1)+29</f>
        <v>44312</v>
      </c>
      <c r="C12" s="45">
        <v>44313</v>
      </c>
      <c r="D12" s="45">
        <v>44314</v>
      </c>
      <c r="E12" s="45">
        <v>44315</v>
      </c>
      <c r="F12" s="45">
        <v>44316</v>
      </c>
      <c r="G12" s="45">
        <v>44317</v>
      </c>
      <c r="H12" s="45">
        <v>44318</v>
      </c>
    </row>
    <row r="13" spans="1:9" s="14" customFormat="1" ht="56.1" customHeight="1" thickBot="1">
      <c r="A13" s="13"/>
      <c r="B13" s="53" t="s">
        <v>13</v>
      </c>
      <c r="C13" s="73"/>
      <c r="D13" s="25"/>
      <c r="E13" s="25"/>
      <c r="F13" s="25"/>
      <c r="G13" s="25"/>
      <c r="H13" s="25"/>
    </row>
    <row r="14" spans="1:9" s="6" customFormat="1" ht="24" customHeight="1">
      <c r="A14" s="5"/>
      <c r="B14" s="74">
        <f t="array" ref="B14:C14">JoursEtSemaines+DATE(AnnéeCalendrier,4,1)-WEEKDAY(DATE(AnnéeCalendrier,4,1),(DébutSemaine="Lundi")+1)+36</f>
        <v>44319</v>
      </c>
      <c r="C14" s="44">
        <v>44320</v>
      </c>
      <c r="D14" s="89" t="s">
        <v>0</v>
      </c>
      <c r="E14" s="89"/>
      <c r="F14" s="89"/>
      <c r="G14" s="89"/>
      <c r="H14" s="90"/>
    </row>
    <row r="15" spans="1:9" s="14" customFormat="1" ht="56.1" customHeight="1">
      <c r="A15" s="13"/>
      <c r="B15" s="24"/>
      <c r="C15" s="24"/>
      <c r="D15" s="91"/>
      <c r="E15" s="91"/>
      <c r="F15" s="91"/>
      <c r="G15" s="91"/>
      <c r="H15" s="92"/>
    </row>
  </sheetData>
  <mergeCells count="3">
    <mergeCell ref="B2:D2"/>
    <mergeCell ref="D14:H14"/>
    <mergeCell ref="D15:H15"/>
  </mergeCells>
  <phoneticPr fontId="33"/>
  <conditionalFormatting sqref="B12:H12 B14:C14">
    <cfRule type="expression" dxfId="17" priority="2">
      <formula>AND(DAY(B12)&gt;=1,DAY(B12)&lt;=15)</formula>
    </cfRule>
  </conditionalFormatting>
  <conditionalFormatting sqref="B4:G4">
    <cfRule type="expression" dxfId="16" priority="1">
      <formula>DAY(B4)&gt;8</formula>
    </cfRule>
  </conditionalFormatting>
  <dataValidations count="8">
    <dataValidation allowBlank="1" showInputMessage="1" showErrorMessage="1" prompt="Jour de la semaine défini automatiquement." sqref="C3:H3" xr:uid="{00000000-0002-0000-0300-000000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300-000001000000}"/>
    <dataValidation allowBlank="1" showInputMessage="1" showErrorMessage="1" prompt="Calendrier du mois d’avril" sqref="A1" xr:uid="{00000000-0002-0000-0300-000002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300-000003000000}"/>
    <dataValidation allowBlank="1" showInputMessage="1" prompt="Entrez les notes mensuelles dans la cellule ci-dessous." sqref="D14:H14" xr:uid="{00000000-0002-0000-0300-000004000000}"/>
    <dataValidation allowBlank="1" showInputMessage="1" prompt="Entrez les notes mensuelles dans cette cellule." sqref="D15:H15" xr:uid="{00000000-0002-0000-03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3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300-000007000000}"/>
  </dataValidations>
  <printOptions horizontalCentered="1"/>
  <pageMargins left="0.25" right="0.25" top="0.5" bottom="0.5" header="0.3" footer="0.3"/>
  <pageSetup paperSize="9" scale="93" orientation="landscape" r:id="rId1"/>
  <headerFooter differentFirst="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59999389629810485"/>
    <pageSetUpPr fitToPage="1"/>
  </sheetPr>
  <dimension ref="A1:I15"/>
  <sheetViews>
    <sheetView showGridLines="0" topLeftCell="A7" workbookViewId="0">
      <selection activeCell="G9" sqref="G9"/>
    </sheetView>
  </sheetViews>
  <sheetFormatPr baseColWidth="10" defaultColWidth="8.69921875" defaultRowHeight="13.8"/>
  <cols>
    <col min="1" max="1" width="1.59765625" style="1" customWidth="1"/>
    <col min="2" max="8" width="16.59765625" style="1" customWidth="1"/>
    <col min="9" max="9" width="1.59765625" style="2" customWidth="1"/>
    <col min="10" max="10" width="8.59765625" style="2" customWidth="1"/>
    <col min="11" max="16384" width="8.69921875" style="2"/>
  </cols>
  <sheetData>
    <row r="1" spans="1:9" ht="9" customHeight="1">
      <c r="I1" s="2" t="s">
        <v>1</v>
      </c>
    </row>
    <row r="2" spans="1:9" ht="96" customHeight="1">
      <c r="B2" s="88" t="str">
        <f>"Mai "&amp;AnnéeCalendrier</f>
        <v>Mai 2021</v>
      </c>
      <c r="C2" s="88"/>
      <c r="D2" s="88"/>
      <c r="E2" s="3"/>
      <c r="F2" s="3"/>
      <c r="G2" s="3"/>
      <c r="H2" s="4"/>
    </row>
    <row r="3" spans="1:9" s="11" customFormat="1" ht="24" customHeight="1">
      <c r="A3" s="10"/>
      <c r="B3" s="21" t="str">
        <f>DébutSemaine</f>
        <v>lundi</v>
      </c>
      <c r="C3" s="22" t="str">
        <f t="shared" ref="C3:H3" si="0">TEXT(C4,"jjjj")</f>
        <v>mardi</v>
      </c>
      <c r="D3" s="22" t="str">
        <f t="shared" si="0"/>
        <v>mercredi</v>
      </c>
      <c r="E3" s="22" t="str">
        <f t="shared" si="0"/>
        <v>jeudi</v>
      </c>
      <c r="F3" s="22" t="str">
        <f t="shared" si="0"/>
        <v>vendredi</v>
      </c>
      <c r="G3" s="22" t="str">
        <f t="shared" si="0"/>
        <v>samedi</v>
      </c>
      <c r="H3" s="23" t="str">
        <f t="shared" si="0"/>
        <v>dimanche</v>
      </c>
    </row>
    <row r="4" spans="1:9" s="6" customFormat="1" ht="24" customHeight="1" thickBot="1">
      <c r="A4" s="5"/>
      <c r="B4" s="43">
        <f t="array" ref="B4:H4">JoursEtSemaines+DATE(AnnéeCalendrier,5,1)-WEEKDAY(DATE(AnnéeCalendrier,5,1),(DébutSemaine="Lundi")+1)+1</f>
        <v>44312</v>
      </c>
      <c r="C4" s="43">
        <v>44313</v>
      </c>
      <c r="D4" s="43">
        <v>44314</v>
      </c>
      <c r="E4" s="43">
        <v>44315</v>
      </c>
      <c r="F4" s="43">
        <v>44316</v>
      </c>
      <c r="G4" s="43">
        <v>44317</v>
      </c>
      <c r="H4" s="43">
        <v>44318</v>
      </c>
    </row>
    <row r="5" spans="1:9" s="14" customFormat="1" ht="56.1" customHeight="1" thickBot="1">
      <c r="A5" s="13"/>
      <c r="B5" s="25"/>
      <c r="C5" s="25"/>
      <c r="D5" s="25"/>
      <c r="E5" s="25"/>
      <c r="F5" s="72"/>
      <c r="G5" s="58" t="s">
        <v>10</v>
      </c>
      <c r="H5" s="73"/>
    </row>
    <row r="6" spans="1:9" s="6" customFormat="1" ht="24" customHeight="1" thickBot="1">
      <c r="A6" s="5"/>
      <c r="B6" s="44">
        <f t="array" ref="B6:H6">JoursEtSemaines+DATE(AnnéeCalendrier,5,1)-WEEKDAY(DATE(AnnéeCalendrier,5,1),(DébutSemaine="Lundi")+1)+8</f>
        <v>44319</v>
      </c>
      <c r="C6" s="44">
        <v>44320</v>
      </c>
      <c r="D6" s="44">
        <v>44321</v>
      </c>
      <c r="E6" s="44">
        <v>44322</v>
      </c>
      <c r="F6" s="44">
        <v>44323</v>
      </c>
      <c r="G6" s="74">
        <v>44324</v>
      </c>
      <c r="H6" s="44">
        <v>44325</v>
      </c>
    </row>
    <row r="7" spans="1:9" s="14" customFormat="1" ht="56.1" customHeight="1" thickBot="1">
      <c r="A7" s="13"/>
      <c r="B7" s="24"/>
      <c r="C7" s="24"/>
      <c r="D7" s="46"/>
      <c r="E7" s="49" t="s">
        <v>16</v>
      </c>
      <c r="F7" s="47"/>
      <c r="G7" s="24"/>
      <c r="H7" s="24"/>
    </row>
    <row r="8" spans="1:9" s="6" customFormat="1" ht="24" customHeight="1">
      <c r="A8" s="5"/>
      <c r="B8" s="45">
        <f t="array" ref="B8:H8">JoursEtSemaines+DATE(AnnéeCalendrier,5,1)-WEEKDAY(DATE(AnnéeCalendrier,5,1),(DébutSemaine="Lundi")+1)+15</f>
        <v>44326</v>
      </c>
      <c r="C8" s="45">
        <v>44327</v>
      </c>
      <c r="D8" s="45">
        <v>44328</v>
      </c>
      <c r="E8" s="48">
        <v>44329</v>
      </c>
      <c r="F8" s="45">
        <v>44330</v>
      </c>
      <c r="G8" s="45">
        <v>44331</v>
      </c>
      <c r="H8" s="45">
        <v>44332</v>
      </c>
    </row>
    <row r="9" spans="1:9" s="14" customFormat="1" ht="56.1" customHeight="1">
      <c r="A9" s="13"/>
      <c r="B9" s="25"/>
      <c r="C9" s="25"/>
      <c r="D9" s="25"/>
      <c r="E9" s="25"/>
      <c r="F9" s="25"/>
      <c r="G9" s="25"/>
      <c r="H9" s="25"/>
    </row>
    <row r="10" spans="1:9" s="6" customFormat="1" ht="24" customHeight="1" thickBot="1">
      <c r="A10" s="5"/>
      <c r="B10" s="44">
        <f t="array" ref="B10:H10">JoursEtSemaines+DATE(AnnéeCalendrier,5,1)-WEEKDAY(DATE(AnnéeCalendrier,5,1),(DébutSemaine="Lundi")+1)+22</f>
        <v>44333</v>
      </c>
      <c r="C10" s="44">
        <v>44334</v>
      </c>
      <c r="D10" s="44">
        <v>44335</v>
      </c>
      <c r="E10" s="44">
        <v>44336</v>
      </c>
      <c r="F10" s="44">
        <v>44337</v>
      </c>
      <c r="G10" s="44">
        <v>44338</v>
      </c>
      <c r="H10" s="44">
        <v>44339</v>
      </c>
    </row>
    <row r="11" spans="1:9" s="14" customFormat="1" ht="56.1" customHeight="1" thickBot="1">
      <c r="A11" s="13"/>
      <c r="B11" s="24"/>
      <c r="C11" s="24"/>
      <c r="D11" s="46"/>
      <c r="E11" s="49" t="s">
        <v>16</v>
      </c>
      <c r="F11" s="75"/>
      <c r="G11" s="49" t="s">
        <v>8</v>
      </c>
      <c r="H11" s="47"/>
    </row>
    <row r="12" spans="1:9" s="6" customFormat="1" ht="24" customHeight="1">
      <c r="A12" s="5"/>
      <c r="B12" s="45">
        <f t="array" ref="B12:H12">JoursEtSemaines+DATE(AnnéeCalendrier,5,1)-WEEKDAY(DATE(AnnéeCalendrier,5,1),(DébutSemaine="Lundi")+1)+29</f>
        <v>44340</v>
      </c>
      <c r="C12" s="45">
        <v>44341</v>
      </c>
      <c r="D12" s="45">
        <v>44342</v>
      </c>
      <c r="E12" s="48">
        <v>44343</v>
      </c>
      <c r="F12" s="45">
        <v>44344</v>
      </c>
      <c r="G12" s="48">
        <v>44345</v>
      </c>
      <c r="H12" s="45">
        <v>44346</v>
      </c>
    </row>
    <row r="13" spans="1:9" s="14" customFormat="1" ht="56.1" customHeight="1">
      <c r="A13" s="13"/>
      <c r="B13" s="25"/>
      <c r="C13" s="25"/>
      <c r="D13" s="25"/>
      <c r="E13" s="25"/>
      <c r="F13" s="25"/>
      <c r="G13" s="25"/>
      <c r="H13" s="25"/>
    </row>
    <row r="14" spans="1:9" s="6" customFormat="1" ht="24" customHeight="1" thickBot="1">
      <c r="A14" s="5"/>
      <c r="B14" s="44">
        <f t="array" ref="B14:C14">JoursEtSemaines+DATE(AnnéeCalendrier,5,1)-WEEKDAY(DATE(AnnéeCalendrier,5,1),(DébutSemaine="Lundi")+1)+36</f>
        <v>44347</v>
      </c>
      <c r="C14" s="44">
        <v>44348</v>
      </c>
      <c r="D14" s="89" t="s">
        <v>0</v>
      </c>
      <c r="E14" s="89"/>
      <c r="F14" s="89"/>
      <c r="G14" s="89"/>
      <c r="H14" s="90"/>
    </row>
    <row r="15" spans="1:9" s="14" customFormat="1" ht="56.1" customHeight="1" thickBot="1">
      <c r="A15" s="13"/>
      <c r="B15" s="50" t="s">
        <v>13</v>
      </c>
      <c r="C15" s="47"/>
      <c r="D15" s="91"/>
      <c r="E15" s="91"/>
      <c r="F15" s="91"/>
      <c r="G15" s="91"/>
      <c r="H15" s="92"/>
    </row>
  </sheetData>
  <mergeCells count="3">
    <mergeCell ref="B2:D2"/>
    <mergeCell ref="D14:H14"/>
    <mergeCell ref="D15:H15"/>
  </mergeCells>
  <phoneticPr fontId="33"/>
  <conditionalFormatting sqref="B12:H12 B14:C14">
    <cfRule type="expression" dxfId="15" priority="2">
      <formula>AND(DAY(B12)&gt;=1,DAY(B12)&lt;=15)</formula>
    </cfRule>
  </conditionalFormatting>
  <conditionalFormatting sqref="B4:G4">
    <cfRule type="expression" dxfId="14" priority="1">
      <formula>DAY(B4)&gt;8</formula>
    </cfRule>
  </conditionalFormatting>
  <dataValidations count="8">
    <dataValidation allowBlank="1" showInputMessage="1" showErrorMessage="1" prompt="Jour de la semaine défini automatiquement." sqref="C3:H3" xr:uid="{00000000-0002-0000-0400-000000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400-000001000000}"/>
    <dataValidation allowBlank="1" showInputMessage="1" showErrorMessage="1" prompt="Calendrier du mois de mai" sqref="A1" xr:uid="{00000000-0002-0000-0400-000002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400-000003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400-000004000000}"/>
    <dataValidation allowBlank="1" showInputMessage="1" prompt="Entrez les notes mensuelles dans cette cellule." sqref="D15:H15" xr:uid="{00000000-0002-0000-0400-000005000000}"/>
    <dataValidation allowBlank="1" showInputMessage="1" prompt="Entrez les notes mensuelles dans la cellule ci-dessous." sqref="D14:H14" xr:uid="{00000000-0002-0000-0400-000006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400-000007000000}"/>
  </dataValidations>
  <printOptions horizontalCentered="1"/>
  <pageMargins left="0.25" right="0.25" top="0.5" bottom="0.5" header="0.3" footer="0.3"/>
  <pageSetup paperSize="9" scale="93" orientation="landscape" r:id="rId1"/>
  <headerFooter differentFirst="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59999389629810485"/>
    <pageSetUpPr fitToPage="1"/>
  </sheetPr>
  <dimension ref="A1:I15"/>
  <sheetViews>
    <sheetView showGridLines="0" topLeftCell="A4" zoomScaleNormal="100" workbookViewId="0">
      <selection activeCell="B9" sqref="B9"/>
    </sheetView>
  </sheetViews>
  <sheetFormatPr baseColWidth="10" defaultColWidth="8.69921875" defaultRowHeight="13.8"/>
  <cols>
    <col min="1" max="1" width="1.59765625" style="1" customWidth="1"/>
    <col min="2" max="8" width="16.59765625" style="1" customWidth="1"/>
    <col min="9" max="9" width="1.59765625" style="2" customWidth="1"/>
    <col min="10" max="10" width="8.59765625" style="2" customWidth="1"/>
    <col min="11" max="16384" width="8.69921875" style="2"/>
  </cols>
  <sheetData>
    <row r="1" spans="1:9" ht="9" customHeight="1">
      <c r="I1" s="2" t="s">
        <v>1</v>
      </c>
    </row>
    <row r="2" spans="1:9" ht="96" customHeight="1">
      <c r="B2" s="93" t="str">
        <f>"Juin "&amp;AnnéeCalendrier</f>
        <v>Juin 2021</v>
      </c>
      <c r="C2" s="93"/>
      <c r="D2" s="93"/>
      <c r="E2" s="3"/>
      <c r="F2" s="3"/>
      <c r="G2" s="3"/>
      <c r="H2" s="4"/>
    </row>
    <row r="3" spans="1:9" s="11" customFormat="1" ht="24" customHeight="1">
      <c r="A3" s="10"/>
      <c r="B3" s="26" t="str">
        <f>DébutSemaine</f>
        <v>lundi</v>
      </c>
      <c r="C3" s="27" t="str">
        <f t="shared" ref="C3:H3" si="0">TEXT(C4,"jjjj")</f>
        <v>mardi</v>
      </c>
      <c r="D3" s="27" t="str">
        <f t="shared" si="0"/>
        <v>mercredi</v>
      </c>
      <c r="E3" s="27" t="str">
        <f t="shared" si="0"/>
        <v>jeudi</v>
      </c>
      <c r="F3" s="27" t="str">
        <f t="shared" si="0"/>
        <v>vendredi</v>
      </c>
      <c r="G3" s="27" t="str">
        <f t="shared" si="0"/>
        <v>samedi</v>
      </c>
      <c r="H3" s="28" t="str">
        <f t="shared" si="0"/>
        <v>dimanche</v>
      </c>
    </row>
    <row r="4" spans="1:9" s="6" customFormat="1" ht="24" customHeight="1" thickBot="1">
      <c r="A4" s="5"/>
      <c r="B4" s="40">
        <f t="array" ref="B4:H4">JoursEtSemaines+DATE(AnnéeCalendrier,6,1)-WEEKDAY(DATE(AnnéeCalendrier,6,1),(DébutSemaine="Lundi")+1)+1</f>
        <v>44347</v>
      </c>
      <c r="C4" s="40">
        <v>44348</v>
      </c>
      <c r="D4" s="40">
        <v>44349</v>
      </c>
      <c r="E4" s="40">
        <v>44350</v>
      </c>
      <c r="F4" s="40">
        <v>44351</v>
      </c>
      <c r="G4" s="40">
        <v>44352</v>
      </c>
      <c r="H4" s="40">
        <v>44353</v>
      </c>
    </row>
    <row r="5" spans="1:9" s="14" customFormat="1" ht="56.1" customHeight="1" thickBot="1">
      <c r="A5" s="13"/>
      <c r="B5" s="30"/>
      <c r="C5" s="30"/>
      <c r="D5" s="56"/>
      <c r="E5" s="58" t="s">
        <v>16</v>
      </c>
      <c r="F5" s="51"/>
      <c r="G5" s="30"/>
      <c r="H5" s="30"/>
    </row>
    <row r="6" spans="1:9" s="6" customFormat="1" ht="24" customHeight="1" thickBot="1">
      <c r="A6" s="5"/>
      <c r="B6" s="41">
        <f t="array" ref="B6:H6">JoursEtSemaines+DATE(AnnéeCalendrier,6,1)-WEEKDAY(DATE(AnnéeCalendrier,6,1),(DébutSemaine="Lundi")+1)+8</f>
        <v>44354</v>
      </c>
      <c r="C6" s="41">
        <v>44355</v>
      </c>
      <c r="D6" s="41">
        <v>44356</v>
      </c>
      <c r="E6" s="52">
        <v>44357</v>
      </c>
      <c r="F6" s="41">
        <v>44358</v>
      </c>
      <c r="G6" s="41">
        <v>44359</v>
      </c>
      <c r="H6" s="41">
        <v>44360</v>
      </c>
    </row>
    <row r="7" spans="1:9" s="14" customFormat="1" ht="56.1" customHeight="1" thickBot="1">
      <c r="A7" s="13"/>
      <c r="B7" s="29"/>
      <c r="C7" s="29"/>
      <c r="D7" s="29"/>
      <c r="E7" s="29"/>
      <c r="F7" s="54"/>
      <c r="G7" s="49" t="s">
        <v>9</v>
      </c>
      <c r="H7" s="57"/>
    </row>
    <row r="8" spans="1:9" s="6" customFormat="1" ht="24" customHeight="1" thickBot="1">
      <c r="A8" s="5"/>
      <c r="B8" s="42">
        <f t="array" ref="B8:H8">JoursEtSemaines+DATE(AnnéeCalendrier,6,1)-WEEKDAY(DATE(AnnéeCalendrier,6,1),(DébutSemaine="Lundi")+1)+15</f>
        <v>44361</v>
      </c>
      <c r="C8" s="42">
        <v>44362</v>
      </c>
      <c r="D8" s="42">
        <v>44363</v>
      </c>
      <c r="E8" s="42">
        <v>44364</v>
      </c>
      <c r="F8" s="42">
        <v>44365</v>
      </c>
      <c r="G8" s="55">
        <v>44366</v>
      </c>
      <c r="H8" s="42">
        <v>44367</v>
      </c>
    </row>
    <row r="9" spans="1:9" s="14" customFormat="1" ht="56.1" customHeight="1" thickBot="1">
      <c r="A9" s="13"/>
      <c r="B9" s="30"/>
      <c r="C9" s="30"/>
      <c r="D9" s="56"/>
      <c r="E9" s="58" t="s">
        <v>16</v>
      </c>
      <c r="F9" s="76"/>
      <c r="G9" s="58" t="s">
        <v>10</v>
      </c>
      <c r="H9" s="51"/>
    </row>
    <row r="10" spans="1:9" s="6" customFormat="1" ht="24" customHeight="1" thickBot="1">
      <c r="A10" s="5"/>
      <c r="B10" s="41">
        <f t="array" ref="B10:H10">JoursEtSemaines+DATE(AnnéeCalendrier,6,1)-WEEKDAY(DATE(AnnéeCalendrier,6,1),(DébutSemaine="Lundi")+1)+22</f>
        <v>44368</v>
      </c>
      <c r="C10" s="41">
        <v>44369</v>
      </c>
      <c r="D10" s="41">
        <v>44370</v>
      </c>
      <c r="E10" s="52">
        <v>44371</v>
      </c>
      <c r="F10" s="41">
        <v>44372</v>
      </c>
      <c r="G10" s="52">
        <v>44373</v>
      </c>
      <c r="H10" s="41">
        <v>44374</v>
      </c>
    </row>
    <row r="11" spans="1:9" s="14" customFormat="1" ht="56.1" customHeight="1" thickBot="1">
      <c r="A11" s="13"/>
      <c r="B11" s="29"/>
      <c r="C11" s="29"/>
      <c r="D11" s="29"/>
      <c r="E11" s="29"/>
      <c r="F11" s="29"/>
      <c r="G11" s="54"/>
      <c r="H11" s="49" t="s">
        <v>14</v>
      </c>
    </row>
    <row r="12" spans="1:9" s="6" customFormat="1" ht="24" customHeight="1" thickBot="1">
      <c r="A12" s="5"/>
      <c r="B12" s="42">
        <f t="array" ref="B12:H12">JoursEtSemaines+DATE(AnnéeCalendrier,6,1)-WEEKDAY(DATE(AnnéeCalendrier,6,1),(DébutSemaine="Lundi")+1)+29</f>
        <v>44375</v>
      </c>
      <c r="C12" s="42">
        <v>44376</v>
      </c>
      <c r="D12" s="42">
        <v>44377</v>
      </c>
      <c r="E12" s="42">
        <v>44378</v>
      </c>
      <c r="F12" s="42">
        <v>44379</v>
      </c>
      <c r="G12" s="42">
        <v>44380</v>
      </c>
      <c r="H12" s="55">
        <v>44381</v>
      </c>
    </row>
    <row r="13" spans="1:9" s="14" customFormat="1" ht="56.1" customHeight="1" thickBot="1">
      <c r="A13" s="13"/>
      <c r="B13" s="53" t="s">
        <v>17</v>
      </c>
      <c r="C13" s="51"/>
      <c r="D13" s="30"/>
      <c r="E13" s="30"/>
      <c r="F13" s="30"/>
      <c r="G13" s="30"/>
      <c r="H13" s="30"/>
    </row>
    <row r="14" spans="1:9" s="6" customFormat="1" ht="24" customHeight="1">
      <c r="A14" s="5"/>
      <c r="B14" s="52">
        <f t="array" ref="B14:C14">JoursEtSemaines+DATE(AnnéeCalendrier,6,1)-WEEKDAY(DATE(AnnéeCalendrier,6,1),(DébutSemaine="Lundi")+1)+36</f>
        <v>44382</v>
      </c>
      <c r="C14" s="41">
        <v>44383</v>
      </c>
      <c r="D14" s="94" t="s">
        <v>0</v>
      </c>
      <c r="E14" s="94"/>
      <c r="F14" s="94"/>
      <c r="G14" s="94"/>
      <c r="H14" s="95"/>
    </row>
    <row r="15" spans="1:9" s="14" customFormat="1" ht="56.1" customHeight="1">
      <c r="A15" s="13"/>
      <c r="B15" s="29"/>
      <c r="C15" s="29"/>
      <c r="D15" s="96"/>
      <c r="E15" s="96"/>
      <c r="F15" s="96"/>
      <c r="G15" s="96"/>
      <c r="H15" s="97"/>
    </row>
  </sheetData>
  <mergeCells count="3">
    <mergeCell ref="B2:D2"/>
    <mergeCell ref="D14:H14"/>
    <mergeCell ref="D15:H15"/>
  </mergeCells>
  <phoneticPr fontId="33"/>
  <conditionalFormatting sqref="B12:H12 B14:C14">
    <cfRule type="expression" dxfId="13" priority="2">
      <formula>AND(DAY(B12)&gt;=1,DAY(B12)&lt;=15)</formula>
    </cfRule>
  </conditionalFormatting>
  <conditionalFormatting sqref="B4:G4">
    <cfRule type="expression" dxfId="12" priority="1">
      <formula>DAY(B4)&gt;8</formula>
    </cfRule>
  </conditionalFormatting>
  <dataValidations count="8">
    <dataValidation allowBlank="1" showInputMessage="1" showErrorMessage="1" prompt="Jour de la semaine défini automatiquement." sqref="C3:H3" xr:uid="{00000000-0002-0000-0500-000000000000}"/>
    <dataValidation allowBlank="1" showInputMessage="1" showErrorMessage="1" prompt="Calendrier du mois de juin" sqref="A1" xr:uid="{00000000-0002-0000-05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500-000002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500-000003000000}"/>
    <dataValidation allowBlank="1" showInputMessage="1" prompt="Entrez les notes mensuelles dans la cellule ci-dessous." sqref="D14:H14" xr:uid="{00000000-0002-0000-0500-000004000000}"/>
    <dataValidation allowBlank="1" showInputMessage="1" prompt="Entrez les notes mensuelles dans cette cellule." sqref="D15:H15" xr:uid="{00000000-0002-0000-05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5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500-000007000000}"/>
  </dataValidations>
  <printOptions horizontalCentered="1"/>
  <pageMargins left="0.25" right="0.25" top="0.5" bottom="0.5" header="0.3" footer="0.3"/>
  <pageSetup paperSize="9" scale="93" orientation="landscape" r:id="rId1"/>
  <headerFooter differentFirst="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7" tint="0.59999389629810485"/>
    <pageSetUpPr fitToPage="1"/>
  </sheetPr>
  <dimension ref="A1:I15"/>
  <sheetViews>
    <sheetView showGridLines="0" topLeftCell="A7" zoomScaleNormal="100" workbookViewId="0">
      <selection activeCell="G13" sqref="G13"/>
    </sheetView>
  </sheetViews>
  <sheetFormatPr baseColWidth="10" defaultColWidth="8.69921875" defaultRowHeight="13.8"/>
  <cols>
    <col min="1" max="1" width="1.59765625" style="1" customWidth="1"/>
    <col min="2" max="8" width="16.59765625" style="1" customWidth="1"/>
    <col min="9" max="9" width="1.59765625" style="2" customWidth="1"/>
    <col min="10" max="10" width="8.59765625" style="2" customWidth="1"/>
    <col min="11" max="16384" width="8.69921875" style="2"/>
  </cols>
  <sheetData>
    <row r="1" spans="1:9" ht="9" customHeight="1">
      <c r="I1" s="2" t="s">
        <v>1</v>
      </c>
    </row>
    <row r="2" spans="1:9" ht="96" customHeight="1">
      <c r="B2" s="93" t="str">
        <f>"Juillet "&amp;AnnéeCalendrier</f>
        <v>Juillet 2021</v>
      </c>
      <c r="C2" s="93"/>
      <c r="D2" s="93"/>
      <c r="E2" s="3"/>
      <c r="F2" s="3"/>
      <c r="G2" s="3"/>
      <c r="H2" s="4"/>
    </row>
    <row r="3" spans="1:9" s="11" customFormat="1" ht="24" customHeight="1">
      <c r="A3" s="10"/>
      <c r="B3" s="26" t="str">
        <f>DébutSemaine</f>
        <v>lundi</v>
      </c>
      <c r="C3" s="27" t="str">
        <f t="shared" ref="C3:H3" si="0">TEXT(C4,"jjjj")</f>
        <v>mardi</v>
      </c>
      <c r="D3" s="27" t="str">
        <f t="shared" si="0"/>
        <v>mercredi</v>
      </c>
      <c r="E3" s="27" t="str">
        <f t="shared" si="0"/>
        <v>jeudi</v>
      </c>
      <c r="F3" s="27" t="str">
        <f t="shared" si="0"/>
        <v>vendredi</v>
      </c>
      <c r="G3" s="27" t="str">
        <f t="shared" si="0"/>
        <v>samedi</v>
      </c>
      <c r="H3" s="28" t="str">
        <f t="shared" si="0"/>
        <v>dimanche</v>
      </c>
    </row>
    <row r="4" spans="1:9" s="6" customFormat="1" ht="24" customHeight="1">
      <c r="A4" s="5"/>
      <c r="B4" s="40">
        <f t="array" ref="B4:H4">JoursEtSemaines+DATE(AnnéeCalendrier,7,1)-WEEKDAY(DATE(AnnéeCalendrier,7,1),(DébutSemaine="Lundi")+1)+1</f>
        <v>44375</v>
      </c>
      <c r="C4" s="40">
        <v>44376</v>
      </c>
      <c r="D4" s="40">
        <v>44377</v>
      </c>
      <c r="E4" s="40">
        <v>44378</v>
      </c>
      <c r="F4" s="40">
        <v>44379</v>
      </c>
      <c r="G4" s="40">
        <v>44380</v>
      </c>
      <c r="H4" s="40">
        <v>44381</v>
      </c>
    </row>
    <row r="5" spans="1:9" s="14" customFormat="1" ht="56.1" customHeight="1">
      <c r="A5" s="13"/>
      <c r="B5" s="30"/>
      <c r="C5" s="30"/>
      <c r="D5" s="30"/>
      <c r="E5" s="30"/>
      <c r="F5" s="30"/>
      <c r="G5" s="30"/>
      <c r="H5" s="30"/>
    </row>
    <row r="6" spans="1:9" s="6" customFormat="1" ht="24" customHeight="1">
      <c r="A6" s="5"/>
      <c r="B6" s="41">
        <f t="array" ref="B6:H6">JoursEtSemaines+DATE(AnnéeCalendrier,7,1)-WEEKDAY(DATE(AnnéeCalendrier,7,1),(DébutSemaine="Lundi")+1)+8</f>
        <v>44382</v>
      </c>
      <c r="C6" s="41">
        <v>44383</v>
      </c>
      <c r="D6" s="41">
        <v>44384</v>
      </c>
      <c r="E6" s="41">
        <v>44385</v>
      </c>
      <c r="F6" s="41">
        <v>44386</v>
      </c>
      <c r="G6" s="41">
        <v>44387</v>
      </c>
      <c r="H6" s="41">
        <v>44388</v>
      </c>
    </row>
    <row r="7" spans="1:9" s="14" customFormat="1" ht="56.1" customHeight="1">
      <c r="A7" s="13"/>
      <c r="B7" s="29"/>
      <c r="C7" s="29"/>
      <c r="D7" s="29"/>
      <c r="E7" s="29"/>
      <c r="F7" s="29"/>
      <c r="G7" s="29"/>
      <c r="H7" s="29"/>
    </row>
    <row r="8" spans="1:9" s="6" customFormat="1" ht="24" customHeight="1">
      <c r="A8" s="5"/>
      <c r="B8" s="42">
        <f t="array" ref="B8:H8">JoursEtSemaines+DATE(AnnéeCalendrier,7,1)-WEEKDAY(DATE(AnnéeCalendrier,7,1),(DébutSemaine="Lundi")+1)+15</f>
        <v>44389</v>
      </c>
      <c r="C8" s="42">
        <v>44390</v>
      </c>
      <c r="D8" s="42">
        <v>44391</v>
      </c>
      <c r="E8" s="42">
        <v>44392</v>
      </c>
      <c r="F8" s="42">
        <v>44393</v>
      </c>
      <c r="G8" s="42">
        <v>44394</v>
      </c>
      <c r="H8" s="42">
        <v>44395</v>
      </c>
    </row>
    <row r="9" spans="1:9" s="14" customFormat="1" ht="56.1" customHeight="1">
      <c r="A9" s="13"/>
      <c r="B9" s="30"/>
      <c r="C9" s="30"/>
      <c r="D9" s="30"/>
      <c r="E9" s="30"/>
      <c r="F9" s="30"/>
      <c r="G9" s="30"/>
      <c r="H9" s="30"/>
    </row>
    <row r="10" spans="1:9" s="6" customFormat="1" ht="24" customHeight="1">
      <c r="A10" s="5"/>
      <c r="B10" s="41">
        <f t="array" ref="B10:H10">JoursEtSemaines+DATE(AnnéeCalendrier,7,1)-WEEKDAY(DATE(AnnéeCalendrier,7,1),(DébutSemaine="Lundi")+1)+22</f>
        <v>44396</v>
      </c>
      <c r="C10" s="41">
        <v>44397</v>
      </c>
      <c r="D10" s="41">
        <v>44398</v>
      </c>
      <c r="E10" s="41">
        <v>44399</v>
      </c>
      <c r="F10" s="41">
        <v>44400</v>
      </c>
      <c r="G10" s="41">
        <v>44401</v>
      </c>
      <c r="H10" s="41">
        <v>44402</v>
      </c>
    </row>
    <row r="11" spans="1:9" s="14" customFormat="1" ht="56.1" customHeight="1">
      <c r="A11" s="13"/>
      <c r="B11" s="29"/>
      <c r="C11" s="29"/>
      <c r="D11" s="29"/>
      <c r="E11" s="29"/>
      <c r="F11" s="29"/>
      <c r="G11" s="29"/>
      <c r="H11" s="29"/>
    </row>
    <row r="12" spans="1:9" s="6" customFormat="1" ht="24" customHeight="1" thickBot="1">
      <c r="A12" s="5"/>
      <c r="B12" s="42">
        <f t="array" ref="B12:H12">JoursEtSemaines+DATE(AnnéeCalendrier,7,1)-WEEKDAY(DATE(AnnéeCalendrier,7,1),(DébutSemaine="Lundi")+1)+29</f>
        <v>44403</v>
      </c>
      <c r="C12" s="42">
        <v>44404</v>
      </c>
      <c r="D12" s="42">
        <v>44405</v>
      </c>
      <c r="E12" s="42">
        <v>44406</v>
      </c>
      <c r="F12" s="42">
        <v>44407</v>
      </c>
      <c r="G12" s="42">
        <v>44408</v>
      </c>
      <c r="H12" s="42">
        <v>44409</v>
      </c>
    </row>
    <row r="13" spans="1:9" s="14" customFormat="1" ht="56.1" customHeight="1" thickBot="1">
      <c r="A13" s="13"/>
      <c r="B13" s="30"/>
      <c r="C13" s="56"/>
      <c r="D13" s="53" t="s">
        <v>7</v>
      </c>
      <c r="E13" s="53" t="s">
        <v>7</v>
      </c>
      <c r="F13" s="53" t="s">
        <v>7</v>
      </c>
      <c r="G13" s="53" t="s">
        <v>7</v>
      </c>
      <c r="H13" s="51"/>
    </row>
    <row r="14" spans="1:9" s="6" customFormat="1" ht="24" customHeight="1">
      <c r="A14" s="5"/>
      <c r="B14" s="41">
        <f t="array" ref="B14:C14">JoursEtSemaines+DATE(AnnéeCalendrier,7,1)-WEEKDAY(DATE(AnnéeCalendrier,7,1),(DébutSemaine="Lundi")+1)+36</f>
        <v>44410</v>
      </c>
      <c r="C14" s="41">
        <v>44411</v>
      </c>
      <c r="D14" s="98" t="s">
        <v>0</v>
      </c>
      <c r="E14" s="98"/>
      <c r="F14" s="98"/>
      <c r="G14" s="98"/>
      <c r="H14" s="95"/>
    </row>
    <row r="15" spans="1:9" s="14" customFormat="1" ht="56.1" customHeight="1">
      <c r="A15" s="13"/>
      <c r="B15" s="29"/>
      <c r="C15" s="29"/>
      <c r="D15" s="96"/>
      <c r="E15" s="96"/>
      <c r="F15" s="96"/>
      <c r="G15" s="96"/>
      <c r="H15" s="97"/>
    </row>
  </sheetData>
  <mergeCells count="3">
    <mergeCell ref="B2:D2"/>
    <mergeCell ref="D14:H14"/>
    <mergeCell ref="D15:H15"/>
  </mergeCells>
  <phoneticPr fontId="33"/>
  <conditionalFormatting sqref="B12:H12 B14:C14">
    <cfRule type="expression" dxfId="11" priority="2">
      <formula>AND(DAY(B12)&gt;=1,DAY(B12)&lt;=15)</formula>
    </cfRule>
  </conditionalFormatting>
  <conditionalFormatting sqref="B4:G4">
    <cfRule type="expression" dxfId="10" priority="1">
      <formula>DAY(B4)&gt;8</formula>
    </cfRule>
  </conditionalFormatting>
  <dataValidations count="8">
    <dataValidation allowBlank="1" showInputMessage="1" showErrorMessage="1" prompt="Jour de la semaine défini automatiquement." sqref="C3:H3" xr:uid="{00000000-0002-0000-0600-000000000000}"/>
    <dataValidation allowBlank="1" showInputMessage="1" showErrorMessage="1" prompt="Calendrier du mois de juillet" sqref="A1" xr:uid="{00000000-0002-0000-06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600-000002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600-000003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600-000004000000}"/>
    <dataValidation allowBlank="1" showInputMessage="1" prompt="Entrez les notes mensuelles dans cette cellule." sqref="D15:H15" xr:uid="{00000000-0002-0000-0600-000005000000}"/>
    <dataValidation allowBlank="1" showInputMessage="1" prompt="Entrez les notes mensuelles dans la cellule ci-dessous." sqref="D14:H14" xr:uid="{00000000-0002-0000-0600-000006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600-000007000000}"/>
  </dataValidations>
  <printOptions horizontalCentered="1"/>
  <pageMargins left="0.25" right="0.25" top="0.5" bottom="0.5" header="0.3" footer="0.3"/>
  <pageSetup paperSize="9" scale="93" orientation="landscape" r:id="rId1"/>
  <headerFooter differentFirst="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7" tint="0.59999389629810485"/>
    <pageSetUpPr fitToPage="1"/>
  </sheetPr>
  <dimension ref="A1:I15"/>
  <sheetViews>
    <sheetView showGridLines="0" topLeftCell="A7" workbookViewId="0">
      <selection activeCell="G13" sqref="G13"/>
    </sheetView>
  </sheetViews>
  <sheetFormatPr baseColWidth="10" defaultColWidth="8.69921875" defaultRowHeight="13.8"/>
  <cols>
    <col min="1" max="1" width="1.59765625" style="1" customWidth="1"/>
    <col min="2" max="8" width="16.59765625" style="1" customWidth="1"/>
    <col min="9" max="9" width="1.59765625" style="2" customWidth="1"/>
    <col min="10" max="10" width="8.59765625" style="2" customWidth="1"/>
    <col min="11" max="16384" width="8.69921875" style="2"/>
  </cols>
  <sheetData>
    <row r="1" spans="1:9" ht="9" customHeight="1">
      <c r="I1" s="2" t="s">
        <v>1</v>
      </c>
    </row>
    <row r="2" spans="1:9" ht="96" customHeight="1">
      <c r="B2" s="93" t="str">
        <f>"Août "&amp;AnnéeCalendrier</f>
        <v>Août 2021</v>
      </c>
      <c r="C2" s="93"/>
      <c r="D2" s="93"/>
      <c r="E2" s="3"/>
      <c r="F2" s="3"/>
      <c r="G2" s="3"/>
      <c r="H2" s="4"/>
    </row>
    <row r="3" spans="1:9" s="11" customFormat="1" ht="24" customHeight="1">
      <c r="A3" s="10"/>
      <c r="B3" s="26" t="str">
        <f>DébutSemaine</f>
        <v>lundi</v>
      </c>
      <c r="C3" s="27" t="str">
        <f t="shared" ref="C3:H3" si="0">TEXT(C4,"jjjj")</f>
        <v>mardi</v>
      </c>
      <c r="D3" s="27" t="str">
        <f t="shared" si="0"/>
        <v>mercredi</v>
      </c>
      <c r="E3" s="27" t="str">
        <f t="shared" si="0"/>
        <v>jeudi</v>
      </c>
      <c r="F3" s="27" t="str">
        <f t="shared" si="0"/>
        <v>vendredi</v>
      </c>
      <c r="G3" s="27" t="str">
        <f t="shared" si="0"/>
        <v>samedi</v>
      </c>
      <c r="H3" s="28" t="str">
        <f t="shared" si="0"/>
        <v>dimanche</v>
      </c>
    </row>
    <row r="4" spans="1:9" s="6" customFormat="1" ht="24" customHeight="1">
      <c r="A4" s="5"/>
      <c r="B4" s="40">
        <f t="array" ref="B4:H4">JoursEtSemaines+DATE(AnnéeCalendrier,8,1)-WEEKDAY(DATE(AnnéeCalendrier,8,1),(DébutSemaine="Lundi")+1)+1</f>
        <v>44403</v>
      </c>
      <c r="C4" s="40">
        <v>44404</v>
      </c>
      <c r="D4" s="40">
        <v>44405</v>
      </c>
      <c r="E4" s="40">
        <v>44406</v>
      </c>
      <c r="F4" s="40">
        <v>44407</v>
      </c>
      <c r="G4" s="40">
        <v>44408</v>
      </c>
      <c r="H4" s="40">
        <v>44409</v>
      </c>
    </row>
    <row r="5" spans="1:9" s="14" customFormat="1" ht="56.1" customHeight="1">
      <c r="A5" s="13"/>
      <c r="B5" s="30"/>
      <c r="C5" s="30"/>
      <c r="D5" s="30"/>
      <c r="E5" s="30"/>
      <c r="F5" s="30"/>
      <c r="G5" s="30"/>
      <c r="H5" s="30"/>
    </row>
    <row r="6" spans="1:9" s="6" customFormat="1" ht="24" customHeight="1">
      <c r="A6" s="5"/>
      <c r="B6" s="41">
        <f t="array" ref="B6:H6">JoursEtSemaines+DATE(AnnéeCalendrier,8,1)-WEEKDAY(DATE(AnnéeCalendrier,8,1),(DébutSemaine="Lundi")+1)+8</f>
        <v>44410</v>
      </c>
      <c r="C6" s="41">
        <v>44411</v>
      </c>
      <c r="D6" s="41">
        <v>44412</v>
      </c>
      <c r="E6" s="41">
        <v>44413</v>
      </c>
      <c r="F6" s="41">
        <v>44414</v>
      </c>
      <c r="G6" s="41">
        <v>44415</v>
      </c>
      <c r="H6" s="41">
        <v>44416</v>
      </c>
    </row>
    <row r="7" spans="1:9" s="14" customFormat="1" ht="56.1" customHeight="1">
      <c r="A7" s="13"/>
      <c r="B7" s="29"/>
      <c r="C7" s="29"/>
      <c r="D7" s="29"/>
      <c r="E7" s="29"/>
      <c r="F7" s="29"/>
      <c r="G7" s="29"/>
      <c r="H7" s="29"/>
    </row>
    <row r="8" spans="1:9" s="6" customFormat="1" ht="24" customHeight="1">
      <c r="A8" s="5"/>
      <c r="B8" s="42">
        <f t="array" ref="B8:H8">JoursEtSemaines+DATE(AnnéeCalendrier,8,1)-WEEKDAY(DATE(AnnéeCalendrier,8,1),(DébutSemaine="Lundi")+1)+15</f>
        <v>44417</v>
      </c>
      <c r="C8" s="42">
        <v>44418</v>
      </c>
      <c r="D8" s="42">
        <v>44419</v>
      </c>
      <c r="E8" s="42">
        <v>44420</v>
      </c>
      <c r="F8" s="42">
        <v>44421</v>
      </c>
      <c r="G8" s="42">
        <v>44422</v>
      </c>
      <c r="H8" s="42">
        <v>44423</v>
      </c>
    </row>
    <row r="9" spans="1:9" s="14" customFormat="1" ht="56.1" customHeight="1">
      <c r="A9" s="13"/>
      <c r="B9" s="30"/>
      <c r="C9" s="30"/>
      <c r="D9" s="30"/>
      <c r="E9" s="30"/>
      <c r="F9" s="30"/>
      <c r="G9" s="30"/>
      <c r="H9" s="30"/>
    </row>
    <row r="10" spans="1:9" s="6" customFormat="1" ht="24" customHeight="1" thickBot="1">
      <c r="A10" s="5"/>
      <c r="B10" s="41">
        <f t="array" ref="B10:H10">JoursEtSemaines+DATE(AnnéeCalendrier,8,1)-WEEKDAY(DATE(AnnéeCalendrier,8,1),(DébutSemaine="Lundi")+1)+22</f>
        <v>44424</v>
      </c>
      <c r="C10" s="41">
        <v>44425</v>
      </c>
      <c r="D10" s="41">
        <v>44426</v>
      </c>
      <c r="E10" s="41">
        <v>44427</v>
      </c>
      <c r="F10" s="41">
        <v>44428</v>
      </c>
      <c r="G10" s="41">
        <v>44429</v>
      </c>
      <c r="H10" s="41">
        <v>44430</v>
      </c>
    </row>
    <row r="11" spans="1:9" s="14" customFormat="1" ht="56.1" customHeight="1" thickBot="1">
      <c r="A11" s="13"/>
      <c r="B11" s="29"/>
      <c r="C11" s="29"/>
      <c r="D11" s="29"/>
      <c r="E11" s="29"/>
      <c r="F11" s="54"/>
      <c r="G11" s="49" t="s">
        <v>18</v>
      </c>
      <c r="H11" s="57"/>
    </row>
    <row r="12" spans="1:9" s="6" customFormat="1" ht="24" customHeight="1" thickBot="1">
      <c r="A12" s="5"/>
      <c r="B12" s="42">
        <f t="array" ref="B12:H12">JoursEtSemaines+DATE(AnnéeCalendrier,8,1)-WEEKDAY(DATE(AnnéeCalendrier,8,1),(DébutSemaine="Lundi")+1)+29</f>
        <v>44431</v>
      </c>
      <c r="C12" s="42">
        <v>44432</v>
      </c>
      <c r="D12" s="42">
        <v>44433</v>
      </c>
      <c r="E12" s="42">
        <v>44434</v>
      </c>
      <c r="F12" s="42">
        <v>44435</v>
      </c>
      <c r="G12" s="55">
        <v>44436</v>
      </c>
      <c r="H12" s="42">
        <v>44437</v>
      </c>
    </row>
    <row r="13" spans="1:9" s="14" customFormat="1" ht="56.1" customHeight="1" thickBot="1">
      <c r="A13" s="13"/>
      <c r="B13" s="30"/>
      <c r="C13" s="30"/>
      <c r="D13" s="30"/>
      <c r="E13" s="30"/>
      <c r="F13" s="56"/>
      <c r="G13" s="58" t="s">
        <v>20</v>
      </c>
      <c r="H13" s="51"/>
    </row>
    <row r="14" spans="1:9" s="6" customFormat="1" ht="24" customHeight="1">
      <c r="A14" s="5"/>
      <c r="B14" s="41">
        <f t="array" ref="B14:C14">JoursEtSemaines+DATE(AnnéeCalendrier,8,1)-WEEKDAY(DATE(AnnéeCalendrier,8,1),(DébutSemaine="Lundi")+1)+36</f>
        <v>44438</v>
      </c>
      <c r="C14" s="41">
        <v>44439</v>
      </c>
      <c r="D14" s="94" t="s">
        <v>0</v>
      </c>
      <c r="E14" s="94"/>
      <c r="F14" s="94"/>
      <c r="G14" s="98"/>
      <c r="H14" s="95"/>
    </row>
    <row r="15" spans="1:9" s="14" customFormat="1" ht="56.1" customHeight="1">
      <c r="A15" s="13"/>
      <c r="B15" s="29"/>
      <c r="C15" s="29"/>
      <c r="D15" s="96"/>
      <c r="E15" s="96"/>
      <c r="F15" s="96"/>
      <c r="G15" s="96"/>
      <c r="H15" s="97"/>
    </row>
  </sheetData>
  <mergeCells count="3">
    <mergeCell ref="B2:D2"/>
    <mergeCell ref="D14:H14"/>
    <mergeCell ref="D15:H15"/>
  </mergeCells>
  <phoneticPr fontId="33"/>
  <conditionalFormatting sqref="B12:H12 B14:C14">
    <cfRule type="expression" dxfId="9" priority="2">
      <formula>AND(DAY(B12)&gt;=1,DAY(B12)&lt;=15)</formula>
    </cfRule>
  </conditionalFormatting>
  <conditionalFormatting sqref="B4:G4">
    <cfRule type="expression" dxfId="8" priority="1">
      <formula>DAY(B4)&gt;8</formula>
    </cfRule>
  </conditionalFormatting>
  <dataValidations count="8">
    <dataValidation allowBlank="1" showInputMessage="1" showErrorMessage="1" prompt="Jour de la semaine défini automatiquement." sqref="C3:H3" xr:uid="{00000000-0002-0000-0700-000000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700-000001000000}"/>
    <dataValidation allowBlank="1" showInputMessage="1" showErrorMessage="1" prompt="Calendrier du mois d’août" sqref="A1" xr:uid="{00000000-0002-0000-0700-000002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700-000003000000}"/>
    <dataValidation allowBlank="1" showInputMessage="1" prompt="Entrez les notes mensuelles dans la cellule ci-dessous." sqref="D14:H14" xr:uid="{00000000-0002-0000-0700-000004000000}"/>
    <dataValidation allowBlank="1" showInputMessage="1" prompt="Entrez les notes mensuelles dans cette cellule." sqref="D15:H15" xr:uid="{00000000-0002-0000-07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7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700-000007000000}"/>
  </dataValidations>
  <printOptions horizontalCentered="1"/>
  <pageMargins left="0.25" right="0.25" top="0.5" bottom="0.5" header="0.3" footer="0.3"/>
  <pageSetup paperSize="9" scale="93"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pageSetUpPr fitToPage="1"/>
  </sheetPr>
  <dimension ref="A1:I15"/>
  <sheetViews>
    <sheetView showGridLines="0" topLeftCell="A10" zoomScaleNormal="100" workbookViewId="0">
      <selection activeCell="C15" sqref="C15"/>
    </sheetView>
  </sheetViews>
  <sheetFormatPr baseColWidth="10" defaultColWidth="8.69921875" defaultRowHeight="13.8"/>
  <cols>
    <col min="1" max="1" width="1.59765625" style="1" customWidth="1"/>
    <col min="2" max="8" width="16.59765625" style="1" customWidth="1"/>
    <col min="9" max="9" width="1.59765625" style="2" customWidth="1"/>
    <col min="10" max="10" width="8.59765625" style="2" customWidth="1"/>
    <col min="11" max="16384" width="8.69921875" style="2"/>
  </cols>
  <sheetData>
    <row r="1" spans="1:9" ht="9" customHeight="1">
      <c r="I1" s="2" t="s">
        <v>1</v>
      </c>
    </row>
    <row r="2" spans="1:9" ht="96" customHeight="1">
      <c r="B2" s="99" t="str">
        <f>"Septembre "&amp;AnnéeCalendrier</f>
        <v>Septembre 2021</v>
      </c>
      <c r="C2" s="99"/>
      <c r="D2" s="99"/>
      <c r="E2" s="3"/>
      <c r="F2" s="3"/>
      <c r="G2" s="3"/>
      <c r="H2" s="4"/>
    </row>
    <row r="3" spans="1:9" s="11" customFormat="1" ht="24" customHeight="1">
      <c r="A3" s="10"/>
      <c r="B3" s="18" t="str">
        <f>DébutSemaine</f>
        <v>lundi</v>
      </c>
      <c r="C3" s="19" t="str">
        <f t="shared" ref="C3:H3" si="0">TEXT(C4,"jjjj")</f>
        <v>mardi</v>
      </c>
      <c r="D3" s="19" t="str">
        <f t="shared" si="0"/>
        <v>mercredi</v>
      </c>
      <c r="E3" s="19" t="str">
        <f t="shared" si="0"/>
        <v>jeudi</v>
      </c>
      <c r="F3" s="19" t="str">
        <f t="shared" si="0"/>
        <v>vendredi</v>
      </c>
      <c r="G3" s="19" t="str">
        <f t="shared" si="0"/>
        <v>samedi</v>
      </c>
      <c r="H3" s="20" t="str">
        <f t="shared" si="0"/>
        <v>dimanche</v>
      </c>
    </row>
    <row r="4" spans="1:9" s="6" customFormat="1" ht="24" customHeight="1" thickBot="1">
      <c r="A4" s="5"/>
      <c r="B4" s="37">
        <f t="array" ref="B4:H4">JoursEtSemaines+DATE(AnnéeCalendrier,9,1)-WEEKDAY(DATE(AnnéeCalendrier,9,1),(DébutSemaine="Lundi")+1)+1</f>
        <v>44438</v>
      </c>
      <c r="C4" s="37">
        <v>44439</v>
      </c>
      <c r="D4" s="37">
        <v>44440</v>
      </c>
      <c r="E4" s="37">
        <v>44441</v>
      </c>
      <c r="F4" s="37">
        <v>44442</v>
      </c>
      <c r="G4" s="37">
        <v>44443</v>
      </c>
      <c r="H4" s="37">
        <v>44444</v>
      </c>
    </row>
    <row r="5" spans="1:9" s="14" customFormat="1" ht="56.1" customHeight="1" thickBot="1">
      <c r="A5" s="13"/>
      <c r="B5" s="32"/>
      <c r="C5" s="32"/>
      <c r="D5" s="65"/>
      <c r="E5" s="58" t="s">
        <v>16</v>
      </c>
      <c r="F5" s="79"/>
      <c r="G5" s="58" t="s">
        <v>9</v>
      </c>
      <c r="H5" s="62"/>
    </row>
    <row r="6" spans="1:9" s="6" customFormat="1" ht="24" customHeight="1">
      <c r="A6" s="5"/>
      <c r="B6" s="38">
        <f t="array" ref="B6:H6">JoursEtSemaines+DATE(AnnéeCalendrier,9,1)-WEEKDAY(DATE(AnnéeCalendrier,9,1),(DébutSemaine="Lundi")+1)+8</f>
        <v>44445</v>
      </c>
      <c r="C6" s="38">
        <v>44446</v>
      </c>
      <c r="D6" s="38">
        <v>44447</v>
      </c>
      <c r="E6" s="63">
        <v>44448</v>
      </c>
      <c r="F6" s="38">
        <v>44449</v>
      </c>
      <c r="G6" s="63">
        <v>44450</v>
      </c>
      <c r="H6" s="38">
        <v>44451</v>
      </c>
    </row>
    <row r="7" spans="1:9" s="14" customFormat="1" ht="56.1" customHeight="1">
      <c r="A7" s="13"/>
      <c r="B7" s="31"/>
      <c r="C7" s="31"/>
      <c r="D7" s="31"/>
      <c r="E7" s="31"/>
      <c r="F7" s="59"/>
      <c r="G7" s="81"/>
      <c r="H7" s="60"/>
    </row>
    <row r="8" spans="1:9" s="6" customFormat="1" ht="24" customHeight="1" thickBot="1">
      <c r="A8" s="5"/>
      <c r="B8" s="39">
        <f t="array" ref="B8:H8">JoursEtSemaines+DATE(AnnéeCalendrier,9,1)-WEEKDAY(DATE(AnnéeCalendrier,9,1),(DébutSemaine="Lundi")+1)+15</f>
        <v>44452</v>
      </c>
      <c r="C8" s="39">
        <v>44453</v>
      </c>
      <c r="D8" s="39">
        <v>44454</v>
      </c>
      <c r="E8" s="39">
        <v>44455</v>
      </c>
      <c r="F8" s="39">
        <v>44456</v>
      </c>
      <c r="G8" s="61">
        <v>44457</v>
      </c>
      <c r="H8" s="39">
        <v>44458</v>
      </c>
    </row>
    <row r="9" spans="1:9" s="14" customFormat="1" ht="56.1" customHeight="1" thickBot="1">
      <c r="A9" s="13"/>
      <c r="B9" s="32"/>
      <c r="C9" s="32"/>
      <c r="D9" s="65"/>
      <c r="E9" s="58" t="s">
        <v>16</v>
      </c>
      <c r="F9" s="79"/>
      <c r="G9" s="58" t="s">
        <v>22</v>
      </c>
      <c r="H9" s="62"/>
    </row>
    <row r="10" spans="1:9" s="6" customFormat="1" ht="24" customHeight="1" thickBot="1">
      <c r="A10" s="5"/>
      <c r="B10" s="38">
        <f t="array" ref="B10:H10">JoursEtSemaines+DATE(AnnéeCalendrier,9,1)-WEEKDAY(DATE(AnnéeCalendrier,9,1),(DébutSemaine="Lundi")+1)+22</f>
        <v>44459</v>
      </c>
      <c r="C10" s="38">
        <v>44460</v>
      </c>
      <c r="D10" s="38">
        <v>44461</v>
      </c>
      <c r="E10" s="63">
        <v>44462</v>
      </c>
      <c r="F10" s="38">
        <v>44463</v>
      </c>
      <c r="G10" s="63">
        <v>44464</v>
      </c>
      <c r="H10" s="38">
        <v>44465</v>
      </c>
    </row>
    <row r="11" spans="1:9" s="14" customFormat="1" ht="56.1" customHeight="1" thickBot="1">
      <c r="A11" s="13"/>
      <c r="B11" s="31"/>
      <c r="C11" s="31"/>
      <c r="D11" s="31"/>
      <c r="E11" s="31"/>
      <c r="F11" s="59"/>
      <c r="G11" s="50" t="s">
        <v>6</v>
      </c>
      <c r="H11" s="60"/>
    </row>
    <row r="12" spans="1:9" s="6" customFormat="1" ht="24" customHeight="1" thickBot="1">
      <c r="A12" s="5"/>
      <c r="B12" s="39">
        <f t="array" ref="B12:H12">JoursEtSemaines+DATE(AnnéeCalendrier,9,1)-WEEKDAY(DATE(AnnéeCalendrier,9,1),(DébutSemaine="Lundi")+1)+29</f>
        <v>44466</v>
      </c>
      <c r="C12" s="39">
        <v>44467</v>
      </c>
      <c r="D12" s="39">
        <v>44468</v>
      </c>
      <c r="E12" s="39">
        <v>44469</v>
      </c>
      <c r="F12" s="39">
        <v>44470</v>
      </c>
      <c r="G12" s="61">
        <v>44471</v>
      </c>
      <c r="H12" s="39">
        <v>44472</v>
      </c>
    </row>
    <row r="13" spans="1:9" s="14" customFormat="1" ht="56.1" customHeight="1" thickBot="1">
      <c r="A13" s="13"/>
      <c r="B13" s="64" t="s">
        <v>13</v>
      </c>
      <c r="C13" s="62"/>
      <c r="D13" s="32"/>
      <c r="E13" s="32"/>
      <c r="F13" s="32"/>
      <c r="G13" s="32"/>
      <c r="H13" s="32"/>
    </row>
    <row r="14" spans="1:9" s="6" customFormat="1" ht="24" customHeight="1">
      <c r="A14" s="5"/>
      <c r="B14" s="63">
        <f t="array" ref="B14:C14">JoursEtSemaines+DATE(AnnéeCalendrier,9,1)-WEEKDAY(DATE(AnnéeCalendrier,9,1),(DébutSemaine="Lundi")+1)+36</f>
        <v>44473</v>
      </c>
      <c r="C14" s="38">
        <v>44474</v>
      </c>
      <c r="D14" s="100" t="s">
        <v>0</v>
      </c>
      <c r="E14" s="100"/>
      <c r="F14" s="100"/>
      <c r="G14" s="100"/>
      <c r="H14" s="101"/>
    </row>
    <row r="15" spans="1:9" s="14" customFormat="1" ht="56.1" customHeight="1">
      <c r="A15" s="13"/>
      <c r="B15" s="31"/>
      <c r="C15" s="31"/>
      <c r="D15" s="102"/>
      <c r="E15" s="102"/>
      <c r="F15" s="102"/>
      <c r="G15" s="102"/>
      <c r="H15" s="103"/>
    </row>
  </sheetData>
  <mergeCells count="3">
    <mergeCell ref="B2:D2"/>
    <mergeCell ref="D14:H14"/>
    <mergeCell ref="D15:H15"/>
  </mergeCells>
  <phoneticPr fontId="33"/>
  <conditionalFormatting sqref="B12:H12 B14:C14">
    <cfRule type="expression" dxfId="7" priority="2">
      <formula>AND(DAY(B12)&gt;=1,DAY(B12)&lt;=15)</formula>
    </cfRule>
  </conditionalFormatting>
  <conditionalFormatting sqref="B4:G4">
    <cfRule type="expression" dxfId="6" priority="1">
      <formula>DAY(B4)&gt;8</formula>
    </cfRule>
  </conditionalFormatting>
  <dataValidations count="8">
    <dataValidation allowBlank="1" showInputMessage="1" showErrorMessage="1" prompt="Jour de la semaine défini automatiquement." sqref="C3:H3" xr:uid="{00000000-0002-0000-0800-000000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800-000001000000}"/>
    <dataValidation allowBlank="1" showInputMessage="1" showErrorMessage="1" prompt="Calendrier du mois de septembre" sqref="A1" xr:uid="{00000000-0002-0000-0800-000002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800-000003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800-000004000000}"/>
    <dataValidation allowBlank="1" showInputMessage="1" prompt="Entrez les notes mensuelles dans cette cellule." sqref="D15:H15" xr:uid="{00000000-0002-0000-0800-000005000000}"/>
    <dataValidation allowBlank="1" showInputMessage="1" prompt="Entrez les notes mensuelles dans la cellule ci-dessous." sqref="D14:H14" xr:uid="{00000000-0002-0000-0800-000006000000}"/>
    <dataValidation allowBlank="1" showInputMessage="1" showErrorMessage="1" prompt="Cette ligne contient les noms des jours de la semaine pour ce calendrier. Cette cellule contient le jour de début de la semaine. Pour modifier ce jour-là, sélectionnez le nouveau jour dans la cellule L5 de la feuille de calcul Janvier." sqref="B3" xr:uid="{00000000-0002-0000-0800-000007000000}"/>
  </dataValidations>
  <printOptions horizontalCentered="1"/>
  <pageMargins left="0.25" right="0.25" top="0.5" bottom="0.5" header="0.3" footer="0.3"/>
  <pageSetup paperSize="9" scale="93"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426e97fa315356fffbdcd9876fe988c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4b8f0def80e6d70ce3def20c90759a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BF997A1-6F4D-40DF-902F-6A09A77F9752}">
  <ds:schemaRefs>
    <ds:schemaRef ds:uri="http://schemas.microsoft.com/sharepoint/v3/contenttype/forms"/>
  </ds:schemaRefs>
</ds:datastoreItem>
</file>

<file path=customXml/itemProps2.xml><?xml version="1.0" encoding="utf-8"?>
<ds:datastoreItem xmlns:ds="http://schemas.openxmlformats.org/officeDocument/2006/customXml" ds:itemID="{160D437D-D97C-4174-9BD0-B6C4706C93C2}">
  <ds:schemaRefs>
    <ds:schemaRef ds:uri="http://schemas.microsoft.com/office/2006/metadata/properties"/>
    <ds:schemaRef ds:uri="http://schemas.microsoft.com/office/infopath/2007/PartnerControls"/>
    <ds:schemaRef ds:uri="71af3243-3dd4-4a8d-8c0d-dd76da1f02a5"/>
  </ds:schemaRefs>
</ds:datastoreItem>
</file>

<file path=customXml/itemProps3.xml><?xml version="1.0" encoding="utf-8"?>
<ds:datastoreItem xmlns:ds="http://schemas.openxmlformats.org/officeDocument/2006/customXml" ds:itemID="{65DF88E0-C534-44A9-B15A-DDE8DD2204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TM11829122</Template>
  <Application>Microsoft Excel</Application>
  <DocSecurity>0</DocSecurity>
  <ScaleCrop>false</ScaleCrop>
  <HeadingPairs>
    <vt:vector size="4" baseType="variant">
      <vt:variant>
        <vt:lpstr>Feuilles de calcul</vt:lpstr>
      </vt:variant>
      <vt:variant>
        <vt:i4>12</vt:i4>
      </vt:variant>
      <vt:variant>
        <vt:lpstr>Plages nommées</vt:lpstr>
      </vt:variant>
      <vt:variant>
        <vt:i4>39</vt:i4>
      </vt:variant>
    </vt:vector>
  </HeadingPairs>
  <TitlesOfParts>
    <vt:vector size="51" baseType="lpstr">
      <vt:lpstr>Janvier</vt:lpstr>
      <vt:lpstr>Février</vt:lpstr>
      <vt:lpstr>Mars</vt:lpstr>
      <vt:lpstr>Avril</vt:lpstr>
      <vt:lpstr>Mai</vt:lpstr>
      <vt:lpstr>Juin</vt:lpstr>
      <vt:lpstr>Juillet</vt:lpstr>
      <vt:lpstr>Août</vt:lpstr>
      <vt:lpstr>Septembre</vt:lpstr>
      <vt:lpstr>Octobre</vt:lpstr>
      <vt:lpstr>Novembre</vt:lpstr>
      <vt:lpstr>Décembre</vt:lpstr>
      <vt:lpstr>AnnéeCalendrier</vt:lpstr>
      <vt:lpstr>DébutSemaine</vt:lpstr>
      <vt:lpstr>Août!Zone_d_impression</vt:lpstr>
      <vt:lpstr>Avril!Zone_d_impression</vt:lpstr>
      <vt:lpstr>Décembre!Zone_d_impression</vt:lpstr>
      <vt:lpstr>Février!Zone_d_impression</vt:lpstr>
      <vt:lpstr>Janvier!Zone_d_impression</vt:lpstr>
      <vt:lpstr>Juillet!Zone_d_impression</vt:lpstr>
      <vt:lpstr>Juin!Zone_d_impression</vt:lpstr>
      <vt:lpstr>Mai!Zone_d_impression</vt:lpstr>
      <vt:lpstr>Mars!Zone_d_impression</vt:lpstr>
      <vt:lpstr>Novembre!Zone_d_impression</vt:lpstr>
      <vt:lpstr>Octobre!Zone_d_impression</vt:lpstr>
      <vt:lpstr>Septembre!Zone_d_impression</vt:lpstr>
      <vt:lpstr>ZoneTitreColonne1...H12.1</vt:lpstr>
      <vt:lpstr>ZoneTitreColonne1...H12.10</vt:lpstr>
      <vt:lpstr>ZoneTitreColonne1...H12.11</vt:lpstr>
      <vt:lpstr>ZoneTitreColonne1...H12.12</vt:lpstr>
      <vt:lpstr>ZoneTitreColonne1...H12.2</vt:lpstr>
      <vt:lpstr>ZoneTitreColonne1...H12.3</vt:lpstr>
      <vt:lpstr>ZoneTitreColonne1...H12.4</vt:lpstr>
      <vt:lpstr>ZoneTitreColonne1...H12.5</vt:lpstr>
      <vt:lpstr>ZoneTitreColonne1...H12.6</vt:lpstr>
      <vt:lpstr>ZoneTitreColonne1...H12.7</vt:lpstr>
      <vt:lpstr>ZoneTitreColonne1...H12.8</vt:lpstr>
      <vt:lpstr>ZoneTitreColonne1...H12.9</vt:lpstr>
      <vt:lpstr>ZoneTitreColonne2...C14.1</vt:lpstr>
      <vt:lpstr>ZoneTitreColonne2...C14.10</vt:lpstr>
      <vt:lpstr>ZoneTitreColonne2...C14.11</vt:lpstr>
      <vt:lpstr>ZoneTitreColonne2...C14.12</vt:lpstr>
      <vt:lpstr>ZoneTitreColonne2...C14.2</vt:lpstr>
      <vt:lpstr>ZoneTitreColonne2...C14.3</vt:lpstr>
      <vt:lpstr>ZoneTitreColonne2...C14.4</vt:lpstr>
      <vt:lpstr>ZoneTitreColonne2...C14.5</vt:lpstr>
      <vt:lpstr>ZoneTitreColonne2...C14.6</vt:lpstr>
      <vt:lpstr>ZoneTitreColonne2...C14.7</vt:lpstr>
      <vt:lpstr>ZoneTitreColonne2...C14.8</vt:lpstr>
      <vt:lpstr>ZoneTitreColonne2...C14.9</vt:lpstr>
      <vt:lpstr>ZoneTitreLigne1..K3</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2020-10-07T05:20:26Z</dcterms:created>
  <dcterms:modified xsi:type="dcterms:W3CDTF">2021-09-16T06:48:45Z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